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176" windowWidth="14040" windowHeight="6348"/>
  </bookViews>
  <sheets>
    <sheet name="2015" sheetId="2" r:id="rId1"/>
  </sheets>
  <definedNames>
    <definedName name="_xlnm.Print_Area" localSheetId="0">'2015'!$B$1:$K$279</definedName>
  </definedNames>
  <calcPr calcId="152511"/>
</workbook>
</file>

<file path=xl/calcChain.xml><?xml version="1.0" encoding="utf-8"?>
<calcChain xmlns="http://schemas.openxmlformats.org/spreadsheetml/2006/main">
  <c r="K274" i="2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E274"/>
  <c r="J196"/>
  <c r="J54"/>
  <c r="J41"/>
  <c r="J17"/>
  <c r="J105"/>
  <c r="E105"/>
  <c r="E41"/>
  <c r="E17"/>
  <c r="J115"/>
  <c r="J22"/>
  <c r="J270"/>
  <c r="J271"/>
  <c r="J272"/>
  <c r="J263"/>
  <c r="J267"/>
  <c r="J268"/>
  <c r="J265"/>
  <c r="J264"/>
  <c r="J261"/>
  <c r="J257"/>
  <c r="J256"/>
  <c r="J259"/>
  <c r="J253"/>
  <c r="J254"/>
  <c r="J251"/>
  <c r="J250"/>
  <c r="J247"/>
  <c r="J248"/>
  <c r="J242"/>
  <c r="J245"/>
  <c r="J243"/>
  <c r="J239"/>
  <c r="J240"/>
  <c r="J236"/>
  <c r="J237"/>
  <c r="J234"/>
  <c r="J233"/>
  <c r="J228"/>
  <c r="J229"/>
  <c r="J230"/>
  <c r="J197"/>
  <c r="J198"/>
  <c r="J222"/>
  <c r="J223"/>
  <c r="J224"/>
  <c r="J218"/>
  <c r="J219"/>
  <c r="J220"/>
  <c r="J216"/>
  <c r="J215"/>
  <c r="J213"/>
  <c r="J212"/>
  <c r="J210"/>
  <c r="J209"/>
  <c r="J208"/>
  <c r="J205"/>
  <c r="J206"/>
  <c r="J203"/>
  <c r="J201"/>
  <c r="J199"/>
  <c r="J193"/>
  <c r="J194"/>
  <c r="J192"/>
  <c r="J191"/>
  <c r="J190"/>
  <c r="J188"/>
  <c r="J186"/>
  <c r="J181"/>
  <c r="J184"/>
  <c r="J182"/>
  <c r="J171"/>
  <c r="J172"/>
  <c r="J173"/>
  <c r="J174"/>
  <c r="J176"/>
  <c r="J177"/>
  <c r="J178"/>
  <c r="J164"/>
  <c r="J165"/>
  <c r="J166"/>
  <c r="J168"/>
  <c r="J169"/>
  <c r="J162"/>
  <c r="J159"/>
  <c r="J160"/>
  <c r="J158"/>
  <c r="J152"/>
  <c r="J153"/>
  <c r="J155"/>
  <c r="J156"/>
  <c r="J150"/>
  <c r="J147"/>
  <c r="J146"/>
  <c r="J148"/>
  <c r="J142"/>
  <c r="J144"/>
  <c r="J141"/>
  <c r="J140"/>
  <c r="J137"/>
  <c r="J138"/>
  <c r="J134"/>
  <c r="J135"/>
  <c r="J131"/>
  <c r="J132"/>
  <c r="J124"/>
  <c r="J128"/>
  <c r="J129"/>
  <c r="J125"/>
  <c r="J126"/>
  <c r="J121"/>
  <c r="J122"/>
  <c r="J116"/>
  <c r="J117"/>
  <c r="J119"/>
  <c r="J111"/>
  <c r="J112"/>
  <c r="J113"/>
  <c r="J109"/>
  <c r="J108"/>
  <c r="J87"/>
  <c r="J86"/>
  <c r="J106"/>
  <c r="J104"/>
  <c r="J103"/>
  <c r="J100"/>
  <c r="J101"/>
  <c r="J97"/>
  <c r="J98"/>
  <c r="J94"/>
  <c r="J95"/>
  <c r="J91"/>
  <c r="J92"/>
  <c r="J88"/>
  <c r="J89"/>
  <c r="J232"/>
  <c r="J227"/>
  <c r="J180"/>
  <c r="J84"/>
  <c r="J83"/>
  <c r="J81"/>
  <c r="J80"/>
  <c r="J78"/>
  <c r="J77"/>
  <c r="J75"/>
  <c r="J74"/>
  <c r="J59"/>
  <c r="J70"/>
  <c r="J69"/>
  <c r="J72"/>
  <c r="J66"/>
  <c r="J67"/>
  <c r="J63"/>
  <c r="J64"/>
  <c r="J60"/>
  <c r="J61"/>
  <c r="J57"/>
  <c r="J56"/>
  <c r="J55"/>
  <c r="J52"/>
  <c r="J51"/>
  <c r="J49"/>
  <c r="J48"/>
  <c r="J46"/>
  <c r="J45"/>
  <c r="J42"/>
  <c r="J43"/>
  <c r="J33"/>
  <c r="J35"/>
  <c r="J32"/>
  <c r="J30"/>
  <c r="J29"/>
  <c r="J27"/>
  <c r="J26"/>
  <c r="J40"/>
  <c r="J39"/>
  <c r="J38"/>
  <c r="J37"/>
  <c r="J24"/>
  <c r="J23"/>
  <c r="J19"/>
  <c r="J18"/>
  <c r="J20"/>
  <c r="J15"/>
  <c r="J14"/>
  <c r="J13"/>
  <c r="J226"/>
  <c r="J274"/>
  <c r="E231"/>
  <c r="E238"/>
  <c r="E251"/>
  <c r="E250"/>
  <c r="E58"/>
  <c r="E47"/>
  <c r="E163"/>
  <c r="E118"/>
  <c r="E139"/>
  <c r="E154"/>
  <c r="E16"/>
  <c r="E30"/>
  <c r="E29"/>
  <c r="E21"/>
  <c r="E204"/>
  <c r="E221"/>
  <c r="E102"/>
  <c r="E207"/>
  <c r="E120"/>
  <c r="E186"/>
  <c r="E71"/>
  <c r="E167"/>
  <c r="E195"/>
  <c r="E192"/>
  <c r="E189"/>
  <c r="E259"/>
  <c r="E175"/>
  <c r="E50"/>
  <c r="E179"/>
  <c r="E161"/>
  <c r="E143"/>
  <c r="E142"/>
  <c r="E123"/>
  <c r="E96"/>
  <c r="E136"/>
  <c r="E133"/>
  <c r="E127"/>
  <c r="E170"/>
  <c r="E149"/>
  <c r="E157"/>
  <c r="E249"/>
  <c r="E225"/>
  <c r="E76"/>
  <c r="E68"/>
  <c r="E65"/>
  <c r="E62"/>
  <c r="E34"/>
  <c r="E114"/>
  <c r="E40"/>
  <c r="E255"/>
  <c r="E130"/>
  <c r="E162"/>
  <c r="E109"/>
  <c r="E108"/>
  <c r="E84"/>
  <c r="E83"/>
  <c r="E80"/>
  <c r="E101"/>
  <c r="E100"/>
  <c r="E246"/>
  <c r="E245"/>
  <c r="E243"/>
  <c r="E242"/>
  <c r="E73"/>
  <c r="E61"/>
  <c r="E60"/>
  <c r="E235"/>
  <c r="E90"/>
  <c r="E107"/>
  <c r="E119"/>
  <c r="E261"/>
  <c r="E106"/>
  <c r="E135"/>
  <c r="E134"/>
  <c r="E35"/>
  <c r="E150"/>
  <c r="E72"/>
  <c r="E78"/>
  <c r="E77"/>
  <c r="E248"/>
  <c r="E247"/>
  <c r="E89"/>
  <c r="E88"/>
  <c r="E148"/>
  <c r="E147"/>
  <c r="E52"/>
  <c r="E51"/>
  <c r="E191"/>
  <c r="E190"/>
  <c r="E145"/>
  <c r="E267"/>
  <c r="E272"/>
  <c r="E271"/>
  <c r="E270"/>
  <c r="E99"/>
  <c r="E92"/>
  <c r="E91"/>
  <c r="E43"/>
  <c r="E42"/>
  <c r="E126"/>
  <c r="E125"/>
  <c r="E138"/>
  <c r="E137"/>
  <c r="E254"/>
  <c r="E253"/>
  <c r="E129"/>
  <c r="E128"/>
  <c r="E216"/>
  <c r="E215"/>
  <c r="E213"/>
  <c r="E212"/>
  <c r="E210"/>
  <c r="E209"/>
  <c r="E208"/>
  <c r="E265"/>
  <c r="E264"/>
  <c r="E263"/>
  <c r="E240"/>
  <c r="E239"/>
  <c r="E166"/>
  <c r="E113"/>
  <c r="E39"/>
  <c r="E38"/>
  <c r="E37"/>
  <c r="E98"/>
  <c r="E97"/>
  <c r="E257"/>
  <c r="E256"/>
  <c r="E237"/>
  <c r="E236"/>
  <c r="E234"/>
  <c r="E233"/>
  <c r="E230"/>
  <c r="E229"/>
  <c r="E228"/>
  <c r="E224"/>
  <c r="E223"/>
  <c r="E222"/>
  <c r="E220"/>
  <c r="E219"/>
  <c r="E218"/>
  <c r="E206"/>
  <c r="E205"/>
  <c r="E203"/>
  <c r="E201"/>
  <c r="E199"/>
  <c r="E194"/>
  <c r="E193"/>
  <c r="E188"/>
  <c r="E184"/>
  <c r="E182"/>
  <c r="E178"/>
  <c r="E177"/>
  <c r="E176"/>
  <c r="E174"/>
  <c r="E173"/>
  <c r="E169"/>
  <c r="E168"/>
  <c r="E165"/>
  <c r="E160"/>
  <c r="E159"/>
  <c r="E158"/>
  <c r="E156"/>
  <c r="E155"/>
  <c r="E153"/>
  <c r="E152"/>
  <c r="E144"/>
  <c r="E141"/>
  <c r="E132"/>
  <c r="E131"/>
  <c r="E124"/>
  <c r="E122"/>
  <c r="E121"/>
  <c r="E117"/>
  <c r="E116"/>
  <c r="E112"/>
  <c r="E111"/>
  <c r="E104"/>
  <c r="E103"/>
  <c r="E87"/>
  <c r="E86"/>
  <c r="E95"/>
  <c r="E75"/>
  <c r="E74"/>
  <c r="E70"/>
  <c r="E69"/>
  <c r="E67"/>
  <c r="E66"/>
  <c r="E64"/>
  <c r="E63"/>
  <c r="E57"/>
  <c r="E56"/>
  <c r="E55"/>
  <c r="E49"/>
  <c r="E48"/>
  <c r="E46"/>
  <c r="E45"/>
  <c r="E33"/>
  <c r="E32"/>
  <c r="E27"/>
  <c r="E26"/>
  <c r="E24"/>
  <c r="E23"/>
  <c r="E20"/>
  <c r="E19"/>
  <c r="E18"/>
  <c r="E15"/>
  <c r="E14"/>
  <c r="E13"/>
  <c r="E22"/>
  <c r="E181"/>
  <c r="E180"/>
  <c r="E232"/>
  <c r="E227"/>
  <c r="E59"/>
  <c r="E54"/>
  <c r="E146"/>
  <c r="E115"/>
  <c r="E198"/>
  <c r="E197"/>
  <c r="E140"/>
  <c r="E94"/>
  <c r="E164"/>
  <c r="E172"/>
  <c r="E171"/>
  <c r="E196"/>
  <c r="E226"/>
</calcChain>
</file>

<file path=xl/sharedStrings.xml><?xml version="1.0" encoding="utf-8"?>
<sst xmlns="http://schemas.openxmlformats.org/spreadsheetml/2006/main" count="584" uniqueCount="263">
  <si>
    <t xml:space="preserve">Наименования </t>
  </si>
  <si>
    <t>ЦСР</t>
  </si>
  <si>
    <t>ВР</t>
  </si>
  <si>
    <t>01 0 0000</t>
  </si>
  <si>
    <t>Иные закупки товаров, работ и услуг для обеспечения муниципальных нужд</t>
  </si>
  <si>
    <t>Закупка товаров, работ и услуг для муниципальных нужд</t>
  </si>
  <si>
    <t>02 0 0000</t>
  </si>
  <si>
    <t>03 0 0000</t>
  </si>
  <si>
    <t>04 0 0000</t>
  </si>
  <si>
    <t>Муниципальная программа" Создание и развитие парка культуры и отдыха "Серебряный"</t>
  </si>
  <si>
    <t>Капитальные вложения в объекты недвижимого имущества муниципальной собственности</t>
  </si>
  <si>
    <t>Бюджетные инвестиции</t>
  </si>
  <si>
    <t>Капитальный ремонт  автомобильных дорог общего пользования, проездов к многоквартирным домам и участков ливневой канализации</t>
  </si>
  <si>
    <t>Ремонт автомобильных дорог общего пользования ,проездов к многоквартирным домам городского поселения Серебряные Пруды Московской области</t>
  </si>
  <si>
    <t>Приобретение и установка приборов учета энергетических ресурсов</t>
  </si>
  <si>
    <t>Благоустройство и озеленение территории</t>
  </si>
  <si>
    <t>95 0 0000</t>
  </si>
  <si>
    <t>95 0 0100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</si>
  <si>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</si>
  <si>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Расходы на выплаты персоналу государственных (муниципальных) органов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</si>
  <si>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</si>
  <si>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</si>
  <si>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Иные бюджетные ассигнования</t>
  </si>
  <si>
    <t>Уплата налогов, сборов и иных платежей</t>
  </si>
  <si>
    <t>Резервные средства</t>
  </si>
  <si>
    <t>Руководство и управление в сфере установленных функций органов местного самоуправления</t>
  </si>
  <si>
    <t>Глава муниципального образования</t>
  </si>
  <si>
    <t>Транспортировка в морг с мест обнаружения или происшествия умерших для производства судебно-медицинской экспертизы и патологоанатомического вскрытия</t>
  </si>
  <si>
    <t>Расходы на выплату персоналу казенных учреждений</t>
  </si>
  <si>
    <t>Осуществление первичного воинского учета на территориях, где отсутствуют военные комиссариаты</t>
  </si>
  <si>
    <t>200</t>
  </si>
  <si>
    <t>240</t>
  </si>
  <si>
    <t>Закупка товаров, работ и услуг для (государственных) муниципальных нужд</t>
  </si>
  <si>
    <t>Иные закупки товаров, работ и услуг для обеспечения (государственных) муниципальных нужд</t>
  </si>
  <si>
    <t>Иные закупки товаров, работ и услуг для обеспечения государственных (муниципальных)нужд</t>
  </si>
  <si>
    <t>Закупка товаров, работ и услуг для  государственных (муниципальных) нужд</t>
  </si>
  <si>
    <t>Иные закупки товаров, работ и услуг для обеспечениягосударственных(муниципальных) нужд</t>
  </si>
  <si>
    <t xml:space="preserve">Пенсии за выслугу лет лицам, замещавшим муниципальные должности и муниципальным служащим городского поселения </t>
  </si>
  <si>
    <t>89 0 5118</t>
  </si>
  <si>
    <t>0503</t>
  </si>
  <si>
    <t>01 0 0102</t>
  </si>
  <si>
    <t>0501</t>
  </si>
  <si>
    <t>Муниципальная программа"Безопасность"</t>
  </si>
  <si>
    <t>Подпрограмма "Участие в профилактике терроризма и экстремизма, а также минимизация и (или) ликвидация последствий терроризма и экстремизма"</t>
  </si>
  <si>
    <t xml:space="preserve">Создание парка культуры и отдыха </t>
  </si>
  <si>
    <t>Муниципальная программа "Развитие транспортной системы"</t>
  </si>
  <si>
    <t>Проведение мероприятий, связанных с противодействием идеологии терроризма</t>
  </si>
  <si>
    <t>Подпрограмма "Предупреждение и ликвидация последствий чрезвычайных ситуаций, реализация мер пожарной безопасности"</t>
  </si>
  <si>
    <t>0314</t>
  </si>
  <si>
    <t xml:space="preserve">Проведение мероприятий, направленных на обеспечение готовности сил и средств городского поселения к предупреждению и ликвидации чрезвычайных ситуаций природного и техногенного характера </t>
  </si>
  <si>
    <t>0309</t>
  </si>
  <si>
    <t>Обеспечение безопасности населения на водных объектах городского поселения</t>
  </si>
  <si>
    <t>Резервный фонд администрации городского поселения на предупреждение и ликвидацию последствий возможных чрезвычайных ситуаций</t>
  </si>
  <si>
    <t>Иные бюджетные асигнования</t>
  </si>
  <si>
    <t xml:space="preserve">Обеспечение первичных мер пожарной безопасности на территории городского поселения </t>
  </si>
  <si>
    <t>Подпрограмма "Обеспечение безопасности населения в области гражданской обороны"</t>
  </si>
  <si>
    <t xml:space="preserve">Совершенствование системы подготовки и обучения населения в области гражданской обороны, информирование населения по вопросам гражданской обороны </t>
  </si>
  <si>
    <t>0801</t>
  </si>
  <si>
    <t>05 0 0000</t>
  </si>
  <si>
    <t>05 1 0000</t>
  </si>
  <si>
    <t>Подпрограмма "Организация транспортного обслуживания населения на территории городского поселения</t>
  </si>
  <si>
    <t>0408</t>
  </si>
  <si>
    <t>Подпрограмма "Содержание и ремонт дорог, безопасность дорожного движения"</t>
  </si>
  <si>
    <t>05 2 0000</t>
  </si>
  <si>
    <t xml:space="preserve">Содержание и паспортизация автомобильных дорог общего пользования городского поселения Серебряные Пруды </t>
  </si>
  <si>
    <t>Совершенствование организации движения транспортных средств и пешеходов</t>
  </si>
  <si>
    <t>Муниципальная программа "Содержание и развитие жилищно-коммунального хозяйства"</t>
  </si>
  <si>
    <t>0409</t>
  </si>
  <si>
    <t>Подпрограмма "Благоустройство"</t>
  </si>
  <si>
    <t>02 1 0000</t>
  </si>
  <si>
    <t>02 1 2111</t>
  </si>
  <si>
    <t>02 2  0000</t>
  </si>
  <si>
    <t>02 2 2112</t>
  </si>
  <si>
    <t>02 2 2114</t>
  </si>
  <si>
    <t>02 2 2115</t>
  </si>
  <si>
    <t>02 3 0000</t>
  </si>
  <si>
    <t>02 3 2117</t>
  </si>
  <si>
    <t>03 0 4001</t>
  </si>
  <si>
    <t>04 1 0000</t>
  </si>
  <si>
    <t>04 1 0301</t>
  </si>
  <si>
    <t>04 2 0000</t>
  </si>
  <si>
    <t>04 2 9411</t>
  </si>
  <si>
    <t>04 2 9412</t>
  </si>
  <si>
    <t>04 2 9413</t>
  </si>
  <si>
    <t>04 2 9414</t>
  </si>
  <si>
    <t>Подпрограмма "Пляжи"</t>
  </si>
  <si>
    <t>Содержание мест отдыха у воды</t>
  </si>
  <si>
    <t>Подпрограмма "Освещение"</t>
  </si>
  <si>
    <t>05 3 0000</t>
  </si>
  <si>
    <t>05 1 0530</t>
  </si>
  <si>
    <t>05 1 0550</t>
  </si>
  <si>
    <t>05 2 0513</t>
  </si>
  <si>
    <t xml:space="preserve">Содержание сетей наружного освещения в  технически исправном и рабочем состоянии </t>
  </si>
  <si>
    <t>05 3 0512</t>
  </si>
  <si>
    <t xml:space="preserve">Капитальный ремонт сетей уличного  освещения  </t>
  </si>
  <si>
    <t>05 3 0514</t>
  </si>
  <si>
    <t>Подпрограмма"Содержание и развитие коммунальной инфраструктуры"</t>
  </si>
  <si>
    <t>0502</t>
  </si>
  <si>
    <t>05 4 0000</t>
  </si>
  <si>
    <t>Строительство канализационного коллектора по ул. Набережная</t>
  </si>
  <si>
    <t>05 4 4002</t>
  </si>
  <si>
    <t>05 4 4004</t>
  </si>
  <si>
    <t>Проектирование и строительство газопровода к земельным участкам , выделенным многодетным семьям по ул. П.Романова, ул. Свободная</t>
  </si>
  <si>
    <t>Подпрограмма "Кладбища"</t>
  </si>
  <si>
    <t xml:space="preserve">Содержание мест захоронений на нормативном уровне </t>
  </si>
  <si>
    <t>05 5 0000</t>
  </si>
  <si>
    <t>05 5 0540</t>
  </si>
  <si>
    <t>Подпрограмма "Ремонт многоквартирных домов"</t>
  </si>
  <si>
    <t>05 6 0515</t>
  </si>
  <si>
    <t>Капитальный ремонт муниципального жилого фонда</t>
  </si>
  <si>
    <t>05 6 0000</t>
  </si>
  <si>
    <t>Взносы на капитальный ремонт общего имущества многоквартирных домов (муниципальный жилищный фонд)</t>
  </si>
  <si>
    <t>05 6 0517</t>
  </si>
  <si>
    <t xml:space="preserve">Реализация функций, связанных с управлением муниципальной собственностью </t>
  </si>
  <si>
    <t>05 6 0518</t>
  </si>
  <si>
    <t>0113</t>
  </si>
  <si>
    <t>Капитальные вложения в объекты недвижимого имущества (государственной) муниципальной собственности</t>
  </si>
  <si>
    <t>Подпрограмма "Обращение с отходами"</t>
  </si>
  <si>
    <t xml:space="preserve">Совершенствование в сфере обращения с отходами </t>
  </si>
  <si>
    <t>05 8 0000</t>
  </si>
  <si>
    <t>Подпрограмма "Переселение граждан из аварийного жилищного фонда"</t>
  </si>
  <si>
    <t>05 8  0510</t>
  </si>
  <si>
    <t>05 8 0510</t>
  </si>
  <si>
    <t xml:space="preserve">Обеспечение жильем отдельных категорий граждан </t>
  </si>
  <si>
    <t>05 9 0000</t>
  </si>
  <si>
    <t>05 9 0518</t>
  </si>
  <si>
    <t>05 9 0083</t>
  </si>
  <si>
    <t>06 0 0000</t>
  </si>
  <si>
    <t>07 0 0000</t>
  </si>
  <si>
    <t>Муниципальная программа "Развитие культуры"</t>
  </si>
  <si>
    <t>Муниципальная программа "Развитие физической культуры и спорта, формирование здорового образа жизни населения"</t>
  </si>
  <si>
    <t>Обеспечение деятельности учреждения культуры</t>
  </si>
  <si>
    <t xml:space="preserve"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</si>
  <si>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Организация досуга в сфере культуры</t>
  </si>
  <si>
    <t>Подпрограмма "Создание условий для развития физической культуры и спорта"</t>
  </si>
  <si>
    <t>Организация и проведение физкультурно-оздоровительных и спортивно-массовых мероприятий для различных слоев населения</t>
  </si>
  <si>
    <t>06 1 0000</t>
  </si>
  <si>
    <t>06 1 2001</t>
  </si>
  <si>
    <t>Подпрограмма  "Реализация молодежной политики"</t>
  </si>
  <si>
    <t>06 2 2002</t>
  </si>
  <si>
    <t>Организация культурно-массовых и спортивных мероприятий в сфере модежной политики</t>
  </si>
  <si>
    <t>06 2 0000</t>
  </si>
  <si>
    <t>Муниципальная программа "Муниципальное управление"</t>
  </si>
  <si>
    <t>08 0 0000</t>
  </si>
  <si>
    <t>Подпрограмма "Обеспечивающая подпрограмма"</t>
  </si>
  <si>
    <t>08 1 0000</t>
  </si>
  <si>
    <t xml:space="preserve">Обеспечение деятельности органов местного самоуправления городского поселения Серебряные Пруды </t>
  </si>
  <si>
    <t>08 1 0401</t>
  </si>
  <si>
    <t>0412</t>
  </si>
  <si>
    <t>Подпрограмма "Развитие муниципальной службы"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</si>
  <si>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</si>
  <si>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</si>
  <si>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300</t>
  </si>
  <si>
    <t>320</t>
  </si>
  <si>
    <t>08 2 0000</t>
  </si>
  <si>
    <t>1001</t>
  </si>
  <si>
    <t>0104</t>
  </si>
  <si>
    <t>08 2 0402</t>
  </si>
  <si>
    <t>Расходы на услуги сферы информационно-коммукационных технологий</t>
  </si>
  <si>
    <t>08 3 0405</t>
  </si>
  <si>
    <t>08 3 0000</t>
  </si>
  <si>
    <t>Итого по муниципальным программам</t>
  </si>
  <si>
    <t>Непрограммные расходы</t>
  </si>
  <si>
    <t>Взносы городского поселения в общественные организации, фонды, ассоциации</t>
  </si>
  <si>
    <t>89 0 0001</t>
  </si>
  <si>
    <t>89 0 0003</t>
  </si>
  <si>
    <t>0103</t>
  </si>
  <si>
    <t>0203</t>
  </si>
  <si>
    <t>Подпрограмма "Территориальное развитие (градостроительство и землеустройство)"</t>
  </si>
  <si>
    <t>Расходы на создание проекта архитектурного облика городского поселения</t>
  </si>
  <si>
    <t>07 0 0059</t>
  </si>
  <si>
    <t>07 0 2003</t>
  </si>
  <si>
    <t>ИТОГО</t>
  </si>
  <si>
    <t>Непрограммные расходы бюджета городского поселения</t>
  </si>
  <si>
    <t xml:space="preserve">Плата за негативное влияние на окружающую среду </t>
  </si>
  <si>
    <t xml:space="preserve">Создание условий для предоставления транспотных услуг населению и организация транспортного обслуживания населения </t>
  </si>
  <si>
    <t>02 2 2113</t>
  </si>
  <si>
    <t>03  0 0511</t>
  </si>
  <si>
    <t>89 0 0000</t>
  </si>
  <si>
    <t xml:space="preserve">Мероприятия по благоустройству парка культуры и отдыха </t>
  </si>
  <si>
    <t>Расходы, связанные с составлением и представлением отчетности по Совету депутатов городского поселения</t>
  </si>
  <si>
    <t>Муниципальная программа "Энергосбережение и повышение энергетической эффективности "</t>
  </si>
  <si>
    <t>08 1 0407</t>
  </si>
  <si>
    <t xml:space="preserve">Межбюджетные трансферты </t>
  </si>
  <si>
    <t>Иные межбюджетные трансферты</t>
  </si>
  <si>
    <t>95 0 7203</t>
  </si>
  <si>
    <t>Иные межбюджетные трансферты на осуществление переданных полномочий по осуществлению внешнего муниципального финансового контроля</t>
  </si>
  <si>
    <t>Иные межбюджетные трансферты на осуществление организации библиотечного обслуживания населения, комплектования и обеспечения сохранности библиотечных фондов библиотек городского поселения</t>
  </si>
  <si>
    <t>Иные межбюджетные трансферты на осуществление отдельных полномочий</t>
  </si>
  <si>
    <t>Иные межбюджетные трансферты на осуществление  полномочий по решению воросов местного значения: принятие и организация программы комплексного социально-экономического развития, а также организация сбора статистических показателей, характеризующих состояние экономики и социальной сферы городского поселения Серебряные Пруды Московской области</t>
  </si>
  <si>
    <t>Межбюджетные трансферты</t>
  </si>
  <si>
    <t>08 1 7200</t>
  </si>
  <si>
    <t>08 1 7202</t>
  </si>
  <si>
    <t>Иные межбюджетные трансферты на осуществление части полномочий по решению вопроса местного значения:организация в границах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 муниципальному образованию Серебряно-Прудский муниципальный район Московской области</t>
  </si>
  <si>
    <t>08 1 7250</t>
  </si>
  <si>
    <t>Иные межбюджетные трансферты на осуществление части полномочий по решению вопроса местного значения:составление и рассмотрение проекта бюджета поселения, утверждение и исполнение бюджета поселения , осуществление контроля за его исполнением, составление и утверждение отчета об исполнении бюджета поселения</t>
  </si>
  <si>
    <t>08 1 7201</t>
  </si>
  <si>
    <t>05 4 0518</t>
  </si>
  <si>
    <t>89 0 0518</t>
  </si>
  <si>
    <t>Иные закупки товаров, работ и услуг для обеспечения  государственных (муниципальных)нужд</t>
  </si>
  <si>
    <t>89 0 7200</t>
  </si>
  <si>
    <t>89 0 7217</t>
  </si>
  <si>
    <t>Иные межбюджетные трансферты на осуществление части полномочий по решению вопроса местного значения: создание условий для оказания медицинской помощи населению на территории муниципального района (за исключением территорий поселений, включенных в утвержденный Правительством Российской Федерации перечень территорий, население которых обеспечивается медицинской помощью в мединских организациях, подведолмственных федеральному органу исполнительной власти, осуществляющему функции по медико-санитарному обеспечению населения отдельных территорий)в соотвествии с территориальной программой гарантий бесплатного оказания гражданам медицинской помощи</t>
  </si>
  <si>
    <t>Ввод в эксплуатацию газопровода в мкр. Тополя</t>
  </si>
  <si>
    <t>05 4 4006</t>
  </si>
  <si>
    <t>Актуализация схем теплоснабжения, водоснабжения и водоотведения</t>
  </si>
  <si>
    <t>05 4 0516</t>
  </si>
  <si>
    <t>Дополнительные мероприятия по развитию жилищно-коммунального хозяйства и социально-культурной сферы</t>
  </si>
  <si>
    <t>03 0 0440</t>
  </si>
  <si>
    <t>05 1 0440</t>
  </si>
  <si>
    <t>89 0 7206</t>
  </si>
  <si>
    <t>95 0 7200</t>
  </si>
  <si>
    <t xml:space="preserve">решению Совета депутатов </t>
  </si>
  <si>
    <t>89 0 0008</t>
  </si>
  <si>
    <t>Расходы бюджета, связанные с исполнением судебных актов</t>
  </si>
  <si>
    <t>Исполнение судебных актов</t>
  </si>
  <si>
    <t>800</t>
  </si>
  <si>
    <t>830</t>
  </si>
  <si>
    <t xml:space="preserve">07 0 0518 </t>
  </si>
  <si>
    <t>07 0 0518</t>
  </si>
  <si>
    <t xml:space="preserve">03 0 6006 </t>
  </si>
  <si>
    <t xml:space="preserve">Обеспечение деятельности учреждений </t>
  </si>
  <si>
    <t>05 1 0070</t>
  </si>
  <si>
    <t>Предоставление субсидий бюджетным, автономным учреждениям и иным некоммерческим организациям</t>
  </si>
  <si>
    <t xml:space="preserve">Субсидии бюджетным учреждениям </t>
  </si>
  <si>
    <t>Мероприятия по формированию земельных участков и постановка их на кадастровый учет</t>
  </si>
  <si>
    <t>89 0 0004</t>
  </si>
  <si>
    <t>03 0 6006</t>
  </si>
  <si>
    <t>Ремонт и содержание участков ливневой канализации</t>
  </si>
  <si>
    <t>04 2 9416</t>
  </si>
  <si>
    <t>Субсидии некоммерческим организациям( за исключением государственных(муниципальных)учреждений</t>
  </si>
  <si>
    <t xml:space="preserve">05 6 0515 </t>
  </si>
  <si>
    <t>89 0 0006</t>
  </si>
  <si>
    <t>400</t>
  </si>
  <si>
    <t>410</t>
  </si>
  <si>
    <t>Субсидия на софинансирование работ по капитальному ремонту и ремонту автомобильных дорог общего пользования населенных пунктов, дворовых территорий многоквартирных домов, проездов к дворовым территориям многоквартирных домов населенных пунктов</t>
  </si>
  <si>
    <t>04 2 6024</t>
  </si>
  <si>
    <t xml:space="preserve">Прочее благоустройство </t>
  </si>
  <si>
    <t>Благоустройство парков и создание новых парков</t>
  </si>
  <si>
    <t>Приобретение техники для нужд благоустройства территории городского поселения</t>
  </si>
  <si>
    <t>05 1 0531</t>
  </si>
  <si>
    <t>04 2 9417</t>
  </si>
  <si>
    <t>04 2 9418</t>
  </si>
  <si>
    <t>Софинансирование расходов  по капитальному ремонту  автомобильных дорог общего пользования, проездов к многоквартирным домам городского поселения Серебряные Пруды Московской области</t>
  </si>
  <si>
    <t>Софинансирование расходов  по ремонту автомобильных дорог общего пользования ,проездов к многоквартирным домам городского поселения Серебряные Пруды Московской области</t>
  </si>
  <si>
    <t>05 1 6136</t>
  </si>
  <si>
    <t>Субсидия из бюджета Московской области на приобретение техники для нужд благоустройства территорий муниципальных образований Московской области</t>
  </si>
  <si>
    <r>
      <t xml:space="preserve">                                                                                     </t>
    </r>
    <r>
      <rPr>
        <sz val="14"/>
        <rFont val="Times New Roman"/>
        <family val="1"/>
        <charset val="204"/>
      </rPr>
      <t>Н.Ф Демченко</t>
    </r>
  </si>
  <si>
    <t>89 0 0005</t>
  </si>
  <si>
    <t>Расходы, связанные с доставкой техники для нужд благоустройства</t>
  </si>
  <si>
    <t>08 2  0402</t>
  </si>
  <si>
    <t>городского округа Серебряные Пруды</t>
  </si>
  <si>
    <t xml:space="preserve">"Об исполнении бюджета городского поселения </t>
  </si>
  <si>
    <t>Серебряные Пруды Московской за 2015год"</t>
  </si>
  <si>
    <t>Утвержденные бюджетные назначения</t>
  </si>
  <si>
    <t>Исполнено</t>
  </si>
  <si>
    <t>% исплнения</t>
  </si>
  <si>
    <t>% исполнения</t>
  </si>
  <si>
    <t>Исполнение  бюджета городского поселения Серебряные Пруды Московской области за 2015 год по целевым статьям (муниципальным программам городского поселения Серебряные Пруды Московской области и непрограммным направлениям деятельности), группам и подгруппам видов расходов классификации расходов бюджетов</t>
  </si>
  <si>
    <t>Заместитель главы адинистрации  городского округа Серебряные пруды Московской области-начальник финансового управления</t>
  </si>
  <si>
    <t xml:space="preserve">Московской области от                    №                 </t>
  </si>
  <si>
    <t>(рублей)</t>
  </si>
  <si>
    <t>Приложение 4к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</si>
</sst>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 Cyr"/>
      <family val="1"/>
      <charset val="204"/>
    </font>
    <font>
      <b/>
      <sz val="13"/>
      <name val="Times New Roman Cyr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color indexed="8"/>
      <name val="Times New Roman Cyr"/>
      <charset val="204"/>
    </font>
    <font>
      <sz val="12"/>
      <color indexed="8"/>
      <name val="Times New Roman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name val="Times New Roman"/>
      <family val="1"/>
    </font>
    <font>
      <sz val="16"/>
      <name val="Times New Roman"/>
      <family val="1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2" fillId="0" borderId="0"/>
    <xf numFmtId="0" fontId="1" fillId="0" borderId="0"/>
    <xf numFmtId="0" fontId="1" fillId="0" borderId="0"/>
  </cellStyleXfs>
  <cellXfs count="111">
    <xf numFmtId="0" fontId="0" fillId="0" borderId="0" xfId="0"/>
    <xf numFmtId="0" fontId="0" fillId="0" borderId="0" xfId="0" applyAlignment="1">
      <alignment wrapText="1"/>
    </xf>
    <xf numFmtId="0" fontId="4" fillId="0" borderId="1" xfId="1" applyFont="1" applyFill="1" applyBorder="1" applyAlignment="1">
      <alignment horizontal="center" vertical="top" wrapText="1"/>
    </xf>
    <xf numFmtId="49" fontId="4" fillId="0" borderId="1" xfId="1" applyNumberFormat="1" applyFont="1" applyFill="1" applyBorder="1" applyAlignment="1">
      <alignment horizontal="center" vertical="top" wrapText="1"/>
    </xf>
    <xf numFmtId="0" fontId="6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0" fontId="7" fillId="0" borderId="1" xfId="0" applyFont="1" applyBorder="1" applyAlignment="1">
      <alignment vertical="center" wrapText="1"/>
    </xf>
    <xf numFmtId="0" fontId="8" fillId="0" borderId="2" xfId="1" applyFont="1" applyFill="1" applyBorder="1" applyAlignment="1">
      <alignment horizontal="left" vertical="top" wrapText="1"/>
    </xf>
    <xf numFmtId="49" fontId="10" fillId="0" borderId="2" xfId="1" applyNumberFormat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left" vertical="top" wrapText="1"/>
    </xf>
    <xf numFmtId="49" fontId="11" fillId="0" borderId="1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top" wrapText="1"/>
    </xf>
    <xf numFmtId="49" fontId="10" fillId="0" borderId="1" xfId="1" applyNumberFormat="1" applyFont="1" applyFill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/>
    </xf>
    <xf numFmtId="0" fontId="6" fillId="0" borderId="0" xfId="0" applyNumberFormat="1" applyFont="1"/>
    <xf numFmtId="0" fontId="12" fillId="0" borderId="1" xfId="0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2" fillId="0" borderId="1" xfId="1" applyFont="1" applyBorder="1" applyAlignment="1">
      <alignment wrapText="1"/>
    </xf>
    <xf numFmtId="0" fontId="0" fillId="0" borderId="1" xfId="0" applyBorder="1"/>
    <xf numFmtId="0" fontId="14" fillId="0" borderId="0" xfId="0" applyFont="1"/>
    <xf numFmtId="49" fontId="14" fillId="0" borderId="0" xfId="0" applyNumberFormat="1" applyFont="1"/>
    <xf numFmtId="0" fontId="6" fillId="0" borderId="1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top" wrapText="1"/>
    </xf>
    <xf numFmtId="2" fontId="0" fillId="0" borderId="0" xfId="0" applyNumberFormat="1"/>
    <xf numFmtId="0" fontId="6" fillId="0" borderId="2" xfId="0" applyFont="1" applyFill="1" applyBorder="1" applyAlignment="1">
      <alignment wrapText="1"/>
    </xf>
    <xf numFmtId="49" fontId="9" fillId="0" borderId="2" xfId="1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3" fillId="0" borderId="5" xfId="1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Border="1" applyAlignment="1">
      <alignment wrapText="1"/>
    </xf>
    <xf numFmtId="4" fontId="7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4" fontId="7" fillId="3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/>
    </xf>
    <xf numFmtId="2" fontId="16" fillId="0" borderId="0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49" fontId="13" fillId="4" borderId="1" xfId="0" applyNumberFormat="1" applyFont="1" applyFill="1" applyBorder="1" applyAlignment="1">
      <alignment horizontal="left" vertical="top" wrapText="1"/>
    </xf>
    <xf numFmtId="49" fontId="13" fillId="4" borderId="1" xfId="0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wrapText="1"/>
    </xf>
    <xf numFmtId="0" fontId="12" fillId="0" borderId="1" xfId="0" applyFont="1" applyBorder="1" applyAlignment="1">
      <alignment wrapText="1"/>
    </xf>
    <xf numFmtId="1" fontId="13" fillId="0" borderId="7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12" fillId="0" borderId="0" xfId="0" applyFont="1" applyFill="1" applyBorder="1" applyAlignment="1">
      <alignment horizontal="right"/>
    </xf>
    <xf numFmtId="3" fontId="5" fillId="0" borderId="1" xfId="1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" fontId="21" fillId="0" borderId="1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2" fontId="13" fillId="4" borderId="1" xfId="0" applyNumberFormat="1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right"/>
    </xf>
    <xf numFmtId="49" fontId="19" fillId="0" borderId="0" xfId="0" applyNumberFormat="1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right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61"/>
  <sheetViews>
    <sheetView tabSelected="1" view="pageBreakPreview" topLeftCell="B1" zoomScale="89" zoomScaleNormal="100" zoomScaleSheetLayoutView="89" workbookViewId="0">
      <selection activeCell="B212" sqref="B212"/>
    </sheetView>
  </sheetViews>
  <sheetFormatPr defaultRowHeight="14.4"/>
  <cols>
    <col min="1" max="1" width="29.88671875" hidden="1" customWidth="1"/>
    <col min="2" max="2" width="38.88671875" customWidth="1"/>
    <col min="3" max="3" width="15.109375" customWidth="1"/>
    <col min="4" max="4" width="14.6640625" customWidth="1"/>
    <col min="5" max="5" width="19.88671875" customWidth="1"/>
    <col min="6" max="6" width="22.5546875" hidden="1" customWidth="1"/>
    <col min="7" max="7" width="14.109375" hidden="1" customWidth="1"/>
    <col min="8" max="9" width="9.109375" hidden="1" customWidth="1"/>
    <col min="10" max="10" width="20" customWidth="1"/>
    <col min="11" max="11" width="16.6640625" customWidth="1"/>
  </cols>
  <sheetData>
    <row r="1" spans="1:11" ht="15.6">
      <c r="C1" s="110" t="s">
        <v>262</v>
      </c>
      <c r="D1" s="110"/>
      <c r="E1" s="110"/>
      <c r="F1" s="110"/>
      <c r="G1" s="110"/>
      <c r="H1" s="110"/>
      <c r="I1" s="110"/>
      <c r="J1" s="110"/>
      <c r="K1" s="110"/>
    </row>
    <row r="2" spans="1:11" ht="15.6">
      <c r="C2" s="110" t="s">
        <v>212</v>
      </c>
      <c r="D2" s="110"/>
      <c r="E2" s="110"/>
      <c r="F2" s="110"/>
      <c r="G2" s="110"/>
      <c r="H2" s="110"/>
      <c r="I2" s="110"/>
      <c r="J2" s="110"/>
      <c r="K2" s="110"/>
    </row>
    <row r="3" spans="1:11" ht="15.6">
      <c r="C3" s="110" t="s">
        <v>251</v>
      </c>
      <c r="D3" s="110"/>
      <c r="E3" s="110"/>
      <c r="F3" s="110"/>
      <c r="G3" s="110"/>
      <c r="H3" s="110"/>
      <c r="I3" s="110"/>
      <c r="J3" s="110"/>
      <c r="K3" s="110"/>
    </row>
    <row r="4" spans="1:11" ht="15.6">
      <c r="C4" s="103" t="s">
        <v>260</v>
      </c>
      <c r="D4" s="103"/>
      <c r="E4" s="103"/>
      <c r="F4" s="103"/>
      <c r="G4" s="103"/>
      <c r="H4" s="103"/>
      <c r="I4" s="103"/>
      <c r="J4" s="103"/>
      <c r="K4" s="103"/>
    </row>
    <row r="5" spans="1:11" ht="15.6">
      <c r="C5" s="103" t="s">
        <v>252</v>
      </c>
      <c r="D5" s="103"/>
      <c r="E5" s="103"/>
      <c r="F5" s="103"/>
      <c r="G5" s="103"/>
      <c r="H5" s="103"/>
      <c r="I5" s="103"/>
      <c r="J5" s="103"/>
      <c r="K5" s="103"/>
    </row>
    <row r="6" spans="1:11" ht="15.6">
      <c r="C6" s="103" t="s">
        <v>253</v>
      </c>
      <c r="D6" s="103"/>
      <c r="E6" s="103"/>
      <c r="F6" s="103"/>
      <c r="G6" s="103"/>
      <c r="H6" s="103"/>
      <c r="I6" s="103"/>
      <c r="J6" s="103"/>
      <c r="K6" s="103"/>
    </row>
    <row r="7" spans="1:11" ht="15.6">
      <c r="C7" s="90"/>
      <c r="D7" s="90"/>
      <c r="E7" s="90"/>
      <c r="F7" s="90"/>
      <c r="G7" s="90"/>
      <c r="H7" s="90"/>
      <c r="I7" s="90"/>
      <c r="J7" s="90"/>
      <c r="K7" s="90"/>
    </row>
    <row r="8" spans="1:11" ht="15.6">
      <c r="C8" s="103"/>
      <c r="D8" s="103"/>
      <c r="E8" s="103"/>
    </row>
    <row r="9" spans="1:11" ht="68.25" customHeight="1">
      <c r="B9" s="106" t="s">
        <v>258</v>
      </c>
      <c r="C9" s="106"/>
      <c r="D9" s="106"/>
      <c r="E9" s="106"/>
      <c r="F9" s="106"/>
      <c r="G9" s="106"/>
      <c r="H9" s="106"/>
      <c r="I9" s="106"/>
      <c r="J9" s="106"/>
      <c r="K9" s="106"/>
    </row>
    <row r="10" spans="1:11" ht="21" customHeight="1">
      <c r="B10" s="101"/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11" ht="16.8">
      <c r="B11" s="65"/>
      <c r="C11" s="66"/>
      <c r="D11" s="66"/>
      <c r="E11" s="66"/>
      <c r="F11" s="67"/>
      <c r="G11" s="67"/>
      <c r="H11" s="1"/>
      <c r="K11" t="s">
        <v>261</v>
      </c>
    </row>
    <row r="12" spans="1:11" ht="46.8">
      <c r="A12" s="54"/>
      <c r="B12" s="2" t="s">
        <v>0</v>
      </c>
      <c r="C12" s="3" t="s">
        <v>1</v>
      </c>
      <c r="D12" s="3" t="s">
        <v>2</v>
      </c>
      <c r="E12" s="91" t="s">
        <v>254</v>
      </c>
      <c r="F12" s="8" t="s">
        <v>255</v>
      </c>
      <c r="G12" s="8" t="s">
        <v>256</v>
      </c>
      <c r="H12" s="55"/>
      <c r="J12" s="8" t="s">
        <v>255</v>
      </c>
      <c r="K12" s="8" t="s">
        <v>257</v>
      </c>
    </row>
    <row r="13" spans="1:11" ht="47.4">
      <c r="A13" s="107">
        <v>1</v>
      </c>
      <c r="B13" s="10" t="s">
        <v>181</v>
      </c>
      <c r="C13" s="8" t="s">
        <v>3</v>
      </c>
      <c r="D13" s="6"/>
      <c r="E13" s="9">
        <f>E14</f>
        <v>285801</v>
      </c>
      <c r="F13" s="68"/>
      <c r="G13" s="68"/>
      <c r="H13" s="56"/>
      <c r="J13" s="9">
        <f>J14</f>
        <v>284372.84000000003</v>
      </c>
      <c r="K13" s="9">
        <f>J13/E13*100</f>
        <v>99.500295660267113</v>
      </c>
    </row>
    <row r="14" spans="1:11" ht="31.8">
      <c r="A14" s="108"/>
      <c r="B14" s="5" t="s">
        <v>14</v>
      </c>
      <c r="C14" s="6" t="s">
        <v>40</v>
      </c>
      <c r="D14" s="6"/>
      <c r="E14" s="7">
        <f>E15</f>
        <v>285801</v>
      </c>
      <c r="F14" s="46"/>
      <c r="G14" s="46"/>
      <c r="H14" s="56" t="s">
        <v>41</v>
      </c>
      <c r="J14" s="7">
        <f>J15</f>
        <v>284372.84000000003</v>
      </c>
      <c r="K14" s="7">
        <f t="shared" ref="K14:K77" si="0">J14/E14*100</f>
        <v>99.500295660267113</v>
      </c>
    </row>
    <row r="15" spans="1:11" ht="47.4">
      <c r="A15" s="108"/>
      <c r="B15" s="5" t="s">
        <v>32</v>
      </c>
      <c r="C15" s="6" t="s">
        <v>40</v>
      </c>
      <c r="D15" s="6">
        <v>200</v>
      </c>
      <c r="E15" s="7">
        <f>E16</f>
        <v>285801</v>
      </c>
      <c r="F15" s="46"/>
      <c r="G15" s="46"/>
      <c r="H15" s="56"/>
      <c r="J15" s="7">
        <f>J16</f>
        <v>284372.84000000003</v>
      </c>
      <c r="K15" s="7">
        <f t="shared" si="0"/>
        <v>99.500295660267113</v>
      </c>
    </row>
    <row r="16" spans="1:11" ht="47.4">
      <c r="A16" s="109"/>
      <c r="B16" s="5" t="s">
        <v>33</v>
      </c>
      <c r="C16" s="6" t="s">
        <v>40</v>
      </c>
      <c r="D16" s="6">
        <v>240</v>
      </c>
      <c r="E16" s="7">
        <f>1100000-250000-564199</f>
        <v>285801</v>
      </c>
      <c r="F16" s="46"/>
      <c r="G16" s="46"/>
      <c r="H16" s="56"/>
      <c r="J16" s="7">
        <v>284372.84000000003</v>
      </c>
      <c r="K16" s="7">
        <f t="shared" si="0"/>
        <v>99.500295660267113</v>
      </c>
    </row>
    <row r="17" spans="2:11" ht="31.8">
      <c r="B17" s="10" t="s">
        <v>42</v>
      </c>
      <c r="C17" s="8" t="s">
        <v>6</v>
      </c>
      <c r="D17" s="6"/>
      <c r="E17" s="9">
        <f>E18+E22+E37</f>
        <v>401800</v>
      </c>
      <c r="F17" s="68"/>
      <c r="G17" s="68"/>
      <c r="H17" s="56"/>
      <c r="J17" s="9">
        <f>J18+J22+J37</f>
        <v>335736.92</v>
      </c>
      <c r="K17" s="9">
        <f t="shared" si="0"/>
        <v>83.558218018914872</v>
      </c>
    </row>
    <row r="18" spans="2:11" ht="78.599999999999994">
      <c r="B18" s="5" t="s">
        <v>43</v>
      </c>
      <c r="C18" s="6" t="s">
        <v>69</v>
      </c>
      <c r="D18" s="6"/>
      <c r="E18" s="7">
        <f>E19</f>
        <v>36000</v>
      </c>
      <c r="F18" s="46"/>
      <c r="G18" s="46"/>
      <c r="H18" s="56" t="s">
        <v>48</v>
      </c>
      <c r="J18" s="7">
        <f>J19</f>
        <v>20000</v>
      </c>
      <c r="K18" s="7">
        <f t="shared" si="0"/>
        <v>55.555555555555557</v>
      </c>
    </row>
    <row r="19" spans="2:11" ht="47.4">
      <c r="B19" s="14" t="s">
        <v>46</v>
      </c>
      <c r="C19" s="15" t="s">
        <v>70</v>
      </c>
      <c r="D19" s="15"/>
      <c r="E19" s="16">
        <f>E20</f>
        <v>36000</v>
      </c>
      <c r="F19" s="46"/>
      <c r="G19" s="46"/>
      <c r="H19" s="56"/>
      <c r="J19" s="7">
        <f>J20</f>
        <v>20000</v>
      </c>
      <c r="K19" s="7">
        <f t="shared" si="0"/>
        <v>55.555555555555557</v>
      </c>
    </row>
    <row r="20" spans="2:11" ht="47.4">
      <c r="B20" s="5" t="s">
        <v>32</v>
      </c>
      <c r="C20" s="15" t="s">
        <v>70</v>
      </c>
      <c r="D20" s="6">
        <v>200</v>
      </c>
      <c r="E20" s="16">
        <f>E21</f>
        <v>36000</v>
      </c>
      <c r="F20" s="46"/>
      <c r="G20" s="46"/>
      <c r="H20" s="56"/>
      <c r="J20" s="7">
        <f>J21</f>
        <v>20000</v>
      </c>
      <c r="K20" s="7">
        <f t="shared" si="0"/>
        <v>55.555555555555557</v>
      </c>
    </row>
    <row r="21" spans="2:11" ht="47.4">
      <c r="B21" s="5" t="s">
        <v>33</v>
      </c>
      <c r="C21" s="15" t="s">
        <v>70</v>
      </c>
      <c r="D21" s="6">
        <v>240</v>
      </c>
      <c r="E21" s="16">
        <f>36000</f>
        <v>36000</v>
      </c>
      <c r="F21" s="46"/>
      <c r="G21" s="46"/>
      <c r="H21" s="56"/>
      <c r="J21" s="7">
        <v>20000</v>
      </c>
      <c r="K21" s="7">
        <f t="shared" si="0"/>
        <v>55.555555555555557</v>
      </c>
    </row>
    <row r="22" spans="2:11" ht="63">
      <c r="B22" s="5" t="s">
        <v>47</v>
      </c>
      <c r="C22" s="15" t="s">
        <v>71</v>
      </c>
      <c r="D22" s="6"/>
      <c r="E22" s="16">
        <f>E23+E26+E32+E29</f>
        <v>341400</v>
      </c>
      <c r="F22" s="70"/>
      <c r="G22" s="70"/>
      <c r="H22" s="56" t="s">
        <v>50</v>
      </c>
      <c r="J22" s="16">
        <f>J23+J26+J32+J29</f>
        <v>291336.92</v>
      </c>
      <c r="K22" s="7">
        <f t="shared" si="0"/>
        <v>85.335946104276502</v>
      </c>
    </row>
    <row r="23" spans="2:11" ht="94.2">
      <c r="B23" s="5" t="s">
        <v>49</v>
      </c>
      <c r="C23" s="15" t="s">
        <v>72</v>
      </c>
      <c r="D23" s="6"/>
      <c r="E23" s="16">
        <f>E24</f>
        <v>15000</v>
      </c>
      <c r="F23" s="70"/>
      <c r="G23" s="70"/>
      <c r="H23" s="56"/>
      <c r="J23" s="16">
        <f>J24</f>
        <v>15000</v>
      </c>
      <c r="K23" s="7">
        <f t="shared" si="0"/>
        <v>100</v>
      </c>
    </row>
    <row r="24" spans="2:11" ht="47.4">
      <c r="B24" s="5" t="s">
        <v>32</v>
      </c>
      <c r="C24" s="15" t="s">
        <v>72</v>
      </c>
      <c r="D24" s="6">
        <v>200</v>
      </c>
      <c r="E24" s="16">
        <f>E25</f>
        <v>15000</v>
      </c>
      <c r="F24" s="70"/>
      <c r="G24" s="70"/>
      <c r="H24" s="56"/>
      <c r="J24" s="16">
        <f>J25</f>
        <v>15000</v>
      </c>
      <c r="K24" s="7">
        <f t="shared" si="0"/>
        <v>100</v>
      </c>
    </row>
    <row r="25" spans="2:11" ht="47.4">
      <c r="B25" s="5" t="s">
        <v>33</v>
      </c>
      <c r="C25" s="15" t="s">
        <v>72</v>
      </c>
      <c r="D25" s="6">
        <v>240</v>
      </c>
      <c r="E25" s="16">
        <v>15000</v>
      </c>
      <c r="F25" s="46"/>
      <c r="G25" s="46"/>
      <c r="H25" s="56"/>
      <c r="J25" s="16">
        <v>15000</v>
      </c>
      <c r="K25" s="7">
        <f t="shared" si="0"/>
        <v>100</v>
      </c>
    </row>
    <row r="26" spans="2:11" ht="47.4">
      <c r="B26" s="5" t="s">
        <v>51</v>
      </c>
      <c r="C26" s="15" t="s">
        <v>176</v>
      </c>
      <c r="D26" s="6"/>
      <c r="E26" s="16">
        <f>E27</f>
        <v>24000</v>
      </c>
      <c r="F26" s="70"/>
      <c r="G26" s="70"/>
      <c r="H26" s="56" t="s">
        <v>50</v>
      </c>
      <c r="J26" s="16">
        <f>J27</f>
        <v>24000</v>
      </c>
      <c r="K26" s="7">
        <f t="shared" si="0"/>
        <v>100</v>
      </c>
    </row>
    <row r="27" spans="2:11" ht="47.4">
      <c r="B27" s="5" t="s">
        <v>32</v>
      </c>
      <c r="C27" s="15" t="s">
        <v>176</v>
      </c>
      <c r="D27" s="6">
        <v>200</v>
      </c>
      <c r="E27" s="16">
        <f>E28</f>
        <v>24000</v>
      </c>
      <c r="F27" s="70"/>
      <c r="G27" s="70"/>
      <c r="H27" s="56"/>
      <c r="J27" s="16">
        <f>J28</f>
        <v>24000</v>
      </c>
      <c r="K27" s="7">
        <f t="shared" si="0"/>
        <v>100</v>
      </c>
    </row>
    <row r="28" spans="2:11" ht="47.4">
      <c r="B28" s="5" t="s">
        <v>33</v>
      </c>
      <c r="C28" s="15" t="s">
        <v>176</v>
      </c>
      <c r="D28" s="6">
        <v>240</v>
      </c>
      <c r="E28" s="16">
        <v>24000</v>
      </c>
      <c r="F28" s="46"/>
      <c r="G28" s="46"/>
      <c r="H28" s="56"/>
      <c r="J28" s="16">
        <v>24000</v>
      </c>
      <c r="K28" s="7">
        <f t="shared" si="0"/>
        <v>100</v>
      </c>
    </row>
    <row r="29" spans="2:11" ht="78.599999999999994">
      <c r="B29" s="5" t="s">
        <v>52</v>
      </c>
      <c r="C29" s="15" t="s">
        <v>73</v>
      </c>
      <c r="D29" s="6"/>
      <c r="E29" s="16">
        <f>E30</f>
        <v>50000</v>
      </c>
      <c r="F29" s="46"/>
      <c r="G29" s="46"/>
      <c r="H29" s="56"/>
      <c r="J29" s="7">
        <f>J30</f>
        <v>0</v>
      </c>
      <c r="K29" s="7">
        <f t="shared" si="0"/>
        <v>0</v>
      </c>
    </row>
    <row r="30" spans="2:11" ht="18">
      <c r="B30" s="5" t="s">
        <v>53</v>
      </c>
      <c r="C30" s="15" t="s">
        <v>73</v>
      </c>
      <c r="D30" s="6">
        <v>800</v>
      </c>
      <c r="E30" s="16">
        <f>E31</f>
        <v>50000</v>
      </c>
      <c r="F30" s="46"/>
      <c r="G30" s="46"/>
      <c r="H30" s="56"/>
      <c r="J30" s="7">
        <f>J31</f>
        <v>0</v>
      </c>
      <c r="K30" s="7">
        <f t="shared" si="0"/>
        <v>0</v>
      </c>
    </row>
    <row r="31" spans="2:11" ht="18">
      <c r="B31" s="5" t="s">
        <v>24</v>
      </c>
      <c r="C31" s="15" t="s">
        <v>73</v>
      </c>
      <c r="D31" s="6">
        <v>870</v>
      </c>
      <c r="E31" s="16">
        <v>50000</v>
      </c>
      <c r="F31" s="46"/>
      <c r="G31" s="46"/>
      <c r="H31" s="56"/>
      <c r="J31" s="7">
        <v>0</v>
      </c>
      <c r="K31" s="7">
        <f t="shared" si="0"/>
        <v>0</v>
      </c>
    </row>
    <row r="32" spans="2:11" ht="47.4">
      <c r="B32" s="5" t="s">
        <v>54</v>
      </c>
      <c r="C32" s="15" t="s">
        <v>74</v>
      </c>
      <c r="D32" s="6"/>
      <c r="E32" s="16">
        <f>E33+E35</f>
        <v>252400</v>
      </c>
      <c r="F32" s="70"/>
      <c r="G32" s="70"/>
      <c r="H32" s="56" t="s">
        <v>48</v>
      </c>
      <c r="J32" s="16">
        <f>J33+J35</f>
        <v>252336.91999999998</v>
      </c>
      <c r="K32" s="7">
        <f t="shared" si="0"/>
        <v>99.975007923930264</v>
      </c>
    </row>
    <row r="33" spans="2:11" ht="47.4">
      <c r="B33" s="5" t="s">
        <v>32</v>
      </c>
      <c r="C33" s="15" t="s">
        <v>74</v>
      </c>
      <c r="D33" s="6">
        <v>200</v>
      </c>
      <c r="E33" s="16">
        <f>E34</f>
        <v>112400</v>
      </c>
      <c r="F33" s="70"/>
      <c r="G33" s="70"/>
      <c r="H33" s="56"/>
      <c r="J33" s="7">
        <f>J34</f>
        <v>112336.92</v>
      </c>
      <c r="K33" s="7">
        <f t="shared" si="0"/>
        <v>99.94387900355872</v>
      </c>
    </row>
    <row r="34" spans="2:11" ht="47.4">
      <c r="B34" s="5" t="s">
        <v>33</v>
      </c>
      <c r="C34" s="15" t="s">
        <v>74</v>
      </c>
      <c r="D34" s="6">
        <v>240</v>
      </c>
      <c r="E34" s="16">
        <f>267000-140000-14600</f>
        <v>112400</v>
      </c>
      <c r="F34" s="70"/>
      <c r="G34" s="70"/>
      <c r="H34" s="56"/>
      <c r="J34" s="7">
        <v>112336.92</v>
      </c>
      <c r="K34" s="7">
        <f t="shared" si="0"/>
        <v>99.94387900355872</v>
      </c>
    </row>
    <row r="35" spans="2:11" ht="62.4">
      <c r="B35" s="18" t="s">
        <v>223</v>
      </c>
      <c r="C35" s="15" t="s">
        <v>74</v>
      </c>
      <c r="D35" s="6">
        <v>600</v>
      </c>
      <c r="E35" s="16">
        <f>E36</f>
        <v>140000</v>
      </c>
      <c r="F35" s="70"/>
      <c r="G35" s="70"/>
      <c r="H35" s="56"/>
      <c r="J35" s="16">
        <f>J36</f>
        <v>140000</v>
      </c>
      <c r="K35" s="7">
        <f t="shared" si="0"/>
        <v>100</v>
      </c>
    </row>
    <row r="36" spans="2:11" ht="18">
      <c r="B36" s="18" t="s">
        <v>224</v>
      </c>
      <c r="C36" s="15" t="s">
        <v>74</v>
      </c>
      <c r="D36" s="6">
        <v>610</v>
      </c>
      <c r="E36" s="16">
        <v>140000</v>
      </c>
      <c r="F36" s="70"/>
      <c r="G36" s="70"/>
      <c r="H36" s="56"/>
      <c r="J36" s="16">
        <v>140000</v>
      </c>
      <c r="K36" s="7">
        <f t="shared" si="0"/>
        <v>100</v>
      </c>
    </row>
    <row r="37" spans="2:11" ht="47.4">
      <c r="B37" s="5" t="s">
        <v>55</v>
      </c>
      <c r="C37" s="15" t="s">
        <v>75</v>
      </c>
      <c r="D37" s="6"/>
      <c r="E37" s="16">
        <f>E38</f>
        <v>24400</v>
      </c>
      <c r="F37" s="70"/>
      <c r="G37" s="70"/>
      <c r="H37" s="56" t="s">
        <v>50</v>
      </c>
      <c r="J37" s="16">
        <f>J38</f>
        <v>24400</v>
      </c>
      <c r="K37" s="7">
        <f t="shared" si="0"/>
        <v>100</v>
      </c>
    </row>
    <row r="38" spans="2:11" ht="78.599999999999994">
      <c r="B38" s="5" t="s">
        <v>56</v>
      </c>
      <c r="C38" s="15" t="s">
        <v>76</v>
      </c>
      <c r="D38" s="6"/>
      <c r="E38" s="16">
        <f>E39</f>
        <v>24400</v>
      </c>
      <c r="F38" s="46"/>
      <c r="G38" s="46"/>
      <c r="H38" s="56"/>
      <c r="J38" s="16">
        <f>J39</f>
        <v>24400</v>
      </c>
      <c r="K38" s="7">
        <f t="shared" si="0"/>
        <v>100</v>
      </c>
    </row>
    <row r="39" spans="2:11" ht="47.4">
      <c r="B39" s="5" t="s">
        <v>32</v>
      </c>
      <c r="C39" s="15" t="s">
        <v>76</v>
      </c>
      <c r="D39" s="6">
        <v>200</v>
      </c>
      <c r="E39" s="16">
        <f>E40</f>
        <v>24400</v>
      </c>
      <c r="F39" s="46"/>
      <c r="G39" s="46"/>
      <c r="H39" s="56"/>
      <c r="J39" s="16">
        <f>J40</f>
        <v>24400</v>
      </c>
      <c r="K39" s="7">
        <f t="shared" si="0"/>
        <v>100</v>
      </c>
    </row>
    <row r="40" spans="2:11" ht="47.4">
      <c r="B40" s="5" t="s">
        <v>33</v>
      </c>
      <c r="C40" s="15" t="s">
        <v>76</v>
      </c>
      <c r="D40" s="6">
        <v>240</v>
      </c>
      <c r="E40" s="16">
        <f>42000-17600</f>
        <v>24400</v>
      </c>
      <c r="F40" s="46"/>
      <c r="G40" s="46"/>
      <c r="H40" s="56"/>
      <c r="J40" s="16">
        <f>42000-17600</f>
        <v>24400</v>
      </c>
      <c r="K40" s="7">
        <f t="shared" si="0"/>
        <v>100</v>
      </c>
    </row>
    <row r="41" spans="2:11" ht="47.4">
      <c r="B41" s="10" t="s">
        <v>9</v>
      </c>
      <c r="C41" s="8" t="s">
        <v>7</v>
      </c>
      <c r="D41" s="6"/>
      <c r="E41" s="9">
        <f>E45+E48+E42+E52</f>
        <v>24212810</v>
      </c>
      <c r="F41" s="71"/>
      <c r="G41" s="71"/>
      <c r="H41" s="56" t="s">
        <v>57</v>
      </c>
      <c r="J41" s="9">
        <f>J45+J48+J42+J52</f>
        <v>23810655.09</v>
      </c>
      <c r="K41" s="9">
        <f t="shared" si="0"/>
        <v>98.33908203963108</v>
      </c>
    </row>
    <row r="42" spans="2:11" ht="63">
      <c r="B42" s="5" t="s">
        <v>207</v>
      </c>
      <c r="C42" s="6" t="s">
        <v>208</v>
      </c>
      <c r="D42" s="6"/>
      <c r="E42" s="7">
        <f>E43</f>
        <v>1000000</v>
      </c>
      <c r="F42" s="71"/>
      <c r="G42" s="71"/>
      <c r="H42" s="56"/>
      <c r="J42" s="7">
        <f>J43</f>
        <v>687709.8</v>
      </c>
      <c r="K42" s="7">
        <f t="shared" si="0"/>
        <v>68.770980000000009</v>
      </c>
    </row>
    <row r="43" spans="2:11" ht="47.4">
      <c r="B43" s="5" t="s">
        <v>32</v>
      </c>
      <c r="C43" s="6" t="s">
        <v>208</v>
      </c>
      <c r="D43" s="6">
        <v>200</v>
      </c>
      <c r="E43" s="7">
        <f>E44</f>
        <v>1000000</v>
      </c>
      <c r="F43" s="71"/>
      <c r="G43" s="71"/>
      <c r="H43" s="56"/>
      <c r="J43" s="7">
        <f>J44</f>
        <v>687709.8</v>
      </c>
      <c r="K43" s="7">
        <f t="shared" si="0"/>
        <v>68.770980000000009</v>
      </c>
    </row>
    <row r="44" spans="2:11" ht="47.4">
      <c r="B44" s="5" t="s">
        <v>33</v>
      </c>
      <c r="C44" s="6" t="s">
        <v>208</v>
      </c>
      <c r="D44" s="6">
        <v>240</v>
      </c>
      <c r="E44" s="7">
        <v>1000000</v>
      </c>
      <c r="F44" s="71"/>
      <c r="G44" s="71"/>
      <c r="H44" s="56"/>
      <c r="J44" s="7">
        <v>687709.8</v>
      </c>
      <c r="K44" s="7">
        <f t="shared" si="0"/>
        <v>68.770980000000009</v>
      </c>
    </row>
    <row r="45" spans="2:11" ht="18">
      <c r="B45" s="5" t="s">
        <v>44</v>
      </c>
      <c r="C45" s="6" t="s">
        <v>77</v>
      </c>
      <c r="D45" s="6"/>
      <c r="E45" s="7">
        <f>E46</f>
        <v>12928160</v>
      </c>
      <c r="F45" s="46"/>
      <c r="G45" s="46"/>
      <c r="H45" s="56"/>
      <c r="J45" s="7">
        <f>J46</f>
        <v>12907370.26</v>
      </c>
      <c r="K45" s="7">
        <f t="shared" si="0"/>
        <v>99.839190263734352</v>
      </c>
    </row>
    <row r="46" spans="2:11" ht="47.4">
      <c r="B46" s="5" t="s">
        <v>10</v>
      </c>
      <c r="C46" s="11" t="s">
        <v>77</v>
      </c>
      <c r="D46" s="6">
        <v>400</v>
      </c>
      <c r="E46" s="16">
        <f>E47</f>
        <v>12928160</v>
      </c>
      <c r="F46" s="46"/>
      <c r="G46" s="46"/>
      <c r="H46" s="56"/>
      <c r="J46" s="7">
        <f>J47</f>
        <v>12907370.26</v>
      </c>
      <c r="K46" s="7">
        <f t="shared" si="0"/>
        <v>99.839190263734352</v>
      </c>
    </row>
    <row r="47" spans="2:11" ht="18">
      <c r="B47" s="5" t="s">
        <v>11</v>
      </c>
      <c r="C47" s="11" t="s">
        <v>77</v>
      </c>
      <c r="D47" s="6">
        <v>410</v>
      </c>
      <c r="E47" s="16">
        <f>10000000+1300000+1649760-21600</f>
        <v>12928160</v>
      </c>
      <c r="F47" s="46"/>
      <c r="G47" s="46"/>
      <c r="H47" s="56"/>
      <c r="J47" s="7">
        <v>12907370.26</v>
      </c>
      <c r="K47" s="7">
        <f t="shared" si="0"/>
        <v>99.839190263734352</v>
      </c>
    </row>
    <row r="48" spans="2:11" ht="31.8">
      <c r="B48" s="5" t="s">
        <v>179</v>
      </c>
      <c r="C48" s="11" t="s">
        <v>177</v>
      </c>
      <c r="D48" s="6"/>
      <c r="E48" s="16">
        <f>E49</f>
        <v>284650</v>
      </c>
      <c r="F48" s="46"/>
      <c r="G48" s="46"/>
      <c r="H48" s="56"/>
      <c r="J48" s="7">
        <f>J49</f>
        <v>215575.03</v>
      </c>
      <c r="K48" s="7">
        <f t="shared" si="0"/>
        <v>75.733367293167049</v>
      </c>
    </row>
    <row r="49" spans="2:11" ht="47.4">
      <c r="B49" s="5" t="s">
        <v>32</v>
      </c>
      <c r="C49" s="11" t="s">
        <v>177</v>
      </c>
      <c r="D49" s="6">
        <v>200</v>
      </c>
      <c r="E49" s="16">
        <f>E50</f>
        <v>284650</v>
      </c>
      <c r="F49" s="46"/>
      <c r="G49" s="46"/>
      <c r="H49" s="56"/>
      <c r="J49" s="7">
        <f>J50</f>
        <v>215575.03</v>
      </c>
      <c r="K49" s="7">
        <f t="shared" si="0"/>
        <v>75.733367293167049</v>
      </c>
    </row>
    <row r="50" spans="2:11" ht="47.4">
      <c r="B50" s="5" t="s">
        <v>33</v>
      </c>
      <c r="C50" s="11" t="s">
        <v>177</v>
      </c>
      <c r="D50" s="6">
        <v>240</v>
      </c>
      <c r="E50" s="16">
        <f>300000+167750-183100</f>
        <v>284650</v>
      </c>
      <c r="F50" s="46"/>
      <c r="G50" s="46"/>
      <c r="H50" s="56"/>
      <c r="J50" s="7">
        <v>215575.03</v>
      </c>
      <c r="K50" s="7">
        <f t="shared" si="0"/>
        <v>75.733367293167049</v>
      </c>
    </row>
    <row r="51" spans="2:11" ht="31.8">
      <c r="B51" s="5" t="s">
        <v>238</v>
      </c>
      <c r="C51" s="11" t="s">
        <v>220</v>
      </c>
      <c r="D51" s="6"/>
      <c r="E51" s="16">
        <f>E52</f>
        <v>10000000</v>
      </c>
      <c r="F51" s="46"/>
      <c r="G51" s="46"/>
      <c r="H51" s="56"/>
      <c r="J51" s="7">
        <f>J52</f>
        <v>10000000</v>
      </c>
      <c r="K51" s="7">
        <f t="shared" si="0"/>
        <v>100</v>
      </c>
    </row>
    <row r="52" spans="2:11" ht="47.4">
      <c r="B52" s="5" t="s">
        <v>10</v>
      </c>
      <c r="C52" s="11" t="s">
        <v>227</v>
      </c>
      <c r="D52" s="6">
        <v>400</v>
      </c>
      <c r="E52" s="16">
        <f>E53</f>
        <v>10000000</v>
      </c>
      <c r="F52" s="46"/>
      <c r="G52" s="46"/>
      <c r="H52" s="56"/>
      <c r="J52" s="7">
        <f>J53</f>
        <v>10000000</v>
      </c>
      <c r="K52" s="7">
        <f t="shared" si="0"/>
        <v>100</v>
      </c>
    </row>
    <row r="53" spans="2:11" ht="18">
      <c r="B53" s="5" t="s">
        <v>11</v>
      </c>
      <c r="C53" s="11" t="s">
        <v>220</v>
      </c>
      <c r="D53" s="6">
        <v>410</v>
      </c>
      <c r="E53" s="16">
        <v>10000000</v>
      </c>
      <c r="F53" s="46"/>
      <c r="G53" s="46"/>
      <c r="H53" s="56"/>
      <c r="J53" s="7">
        <v>10000000</v>
      </c>
      <c r="K53" s="7">
        <f t="shared" si="0"/>
        <v>100</v>
      </c>
    </row>
    <row r="54" spans="2:11" ht="31.8">
      <c r="B54" s="10" t="s">
        <v>45</v>
      </c>
      <c r="C54" s="12" t="s">
        <v>8</v>
      </c>
      <c r="D54" s="6"/>
      <c r="E54" s="9">
        <f>E55+E59</f>
        <v>15976112</v>
      </c>
      <c r="F54" s="68"/>
      <c r="G54" s="68"/>
      <c r="H54" s="56"/>
      <c r="J54" s="9">
        <f>J55+J59</f>
        <v>15945698.119999999</v>
      </c>
      <c r="K54" s="9">
        <f t="shared" si="0"/>
        <v>99.809629026136008</v>
      </c>
    </row>
    <row r="55" spans="2:11" ht="63">
      <c r="B55" s="5" t="s">
        <v>60</v>
      </c>
      <c r="C55" s="11" t="s">
        <v>78</v>
      </c>
      <c r="D55" s="6"/>
      <c r="E55" s="7">
        <f>E56</f>
        <v>1093000</v>
      </c>
      <c r="F55" s="69"/>
      <c r="G55" s="69"/>
      <c r="H55" s="56" t="s">
        <v>61</v>
      </c>
      <c r="J55" s="7">
        <f>J56</f>
        <v>1092760</v>
      </c>
      <c r="K55" s="7">
        <f t="shared" si="0"/>
        <v>99.978042086001835</v>
      </c>
    </row>
    <row r="56" spans="2:11" ht="63">
      <c r="B56" s="5" t="s">
        <v>175</v>
      </c>
      <c r="C56" s="11" t="s">
        <v>79</v>
      </c>
      <c r="D56" s="6"/>
      <c r="E56" s="7">
        <f>E57</f>
        <v>1093000</v>
      </c>
      <c r="F56" s="69"/>
      <c r="G56" s="69"/>
      <c r="H56" s="56"/>
      <c r="J56" s="7">
        <f>J57</f>
        <v>1092760</v>
      </c>
      <c r="K56" s="7">
        <f t="shared" si="0"/>
        <v>99.978042086001835</v>
      </c>
    </row>
    <row r="57" spans="2:11" ht="47.4">
      <c r="B57" s="5" t="s">
        <v>32</v>
      </c>
      <c r="C57" s="11" t="s">
        <v>79</v>
      </c>
      <c r="D57" s="6">
        <v>200</v>
      </c>
      <c r="E57" s="7">
        <f>E58</f>
        <v>1093000</v>
      </c>
      <c r="F57" s="69"/>
      <c r="G57" s="69"/>
      <c r="H57" s="56"/>
      <c r="J57" s="7">
        <f>J58</f>
        <v>1092760</v>
      </c>
      <c r="K57" s="7">
        <f t="shared" si="0"/>
        <v>99.978042086001835</v>
      </c>
    </row>
    <row r="58" spans="2:11" ht="47.4">
      <c r="B58" s="5" t="s">
        <v>33</v>
      </c>
      <c r="C58" s="11" t="s">
        <v>79</v>
      </c>
      <c r="D58" s="6">
        <v>240</v>
      </c>
      <c r="E58" s="7">
        <f>1093000</f>
        <v>1093000</v>
      </c>
      <c r="F58" s="46"/>
      <c r="G58" s="46"/>
      <c r="H58" s="56"/>
      <c r="J58" s="7">
        <v>1092760</v>
      </c>
      <c r="K58" s="7">
        <f t="shared" si="0"/>
        <v>99.978042086001835</v>
      </c>
    </row>
    <row r="59" spans="2:11" ht="47.4">
      <c r="B59" s="5" t="s">
        <v>62</v>
      </c>
      <c r="C59" s="11" t="s">
        <v>80</v>
      </c>
      <c r="D59" s="6"/>
      <c r="E59" s="7">
        <f>E63+E66+E74+E69+E77+E60+E80+E83</f>
        <v>14883112</v>
      </c>
      <c r="F59" s="69"/>
      <c r="G59" s="69"/>
      <c r="H59" s="56" t="s">
        <v>67</v>
      </c>
      <c r="J59" s="7">
        <f>J63+J66+J74+J69+J77+J60+J80+J83</f>
        <v>14852938.119999999</v>
      </c>
      <c r="K59" s="7">
        <f t="shared" si="0"/>
        <v>99.797260949188583</v>
      </c>
    </row>
    <row r="60" spans="2:11" ht="141">
      <c r="B60" s="88" t="s">
        <v>235</v>
      </c>
      <c r="C60" s="11" t="s">
        <v>236</v>
      </c>
      <c r="D60" s="6"/>
      <c r="E60" s="7">
        <f>E61</f>
        <v>3086000</v>
      </c>
      <c r="F60" s="69"/>
      <c r="G60" s="69"/>
      <c r="H60" s="56"/>
      <c r="J60" s="7">
        <f>J61</f>
        <v>3075727.61</v>
      </c>
      <c r="K60" s="7">
        <f t="shared" si="0"/>
        <v>99.667129293583926</v>
      </c>
    </row>
    <row r="61" spans="2:11" ht="47.4">
      <c r="B61" s="5" t="s">
        <v>32</v>
      </c>
      <c r="C61" s="11" t="s">
        <v>236</v>
      </c>
      <c r="D61" s="6">
        <v>200</v>
      </c>
      <c r="E61" s="7">
        <f>E62</f>
        <v>3086000</v>
      </c>
      <c r="F61" s="69"/>
      <c r="G61" s="69"/>
      <c r="H61" s="56"/>
      <c r="J61" s="7">
        <f>J62</f>
        <v>3075727.61</v>
      </c>
      <c r="K61" s="7">
        <f t="shared" si="0"/>
        <v>99.667129293583926</v>
      </c>
    </row>
    <row r="62" spans="2:11" ht="47.4">
      <c r="B62" s="5" t="s">
        <v>33</v>
      </c>
      <c r="C62" s="11" t="s">
        <v>236</v>
      </c>
      <c r="D62" s="6">
        <v>240</v>
      </c>
      <c r="E62" s="7">
        <f>3322800-236800</f>
        <v>3086000</v>
      </c>
      <c r="F62" s="69"/>
      <c r="G62" s="69"/>
      <c r="H62" s="56"/>
      <c r="J62" s="7">
        <v>3075727.61</v>
      </c>
      <c r="K62" s="7">
        <f t="shared" si="0"/>
        <v>99.667129293583926</v>
      </c>
    </row>
    <row r="63" spans="2:11" ht="78.599999999999994">
      <c r="B63" s="5" t="s">
        <v>13</v>
      </c>
      <c r="C63" s="11" t="s">
        <v>81</v>
      </c>
      <c r="D63" s="6"/>
      <c r="E63" s="7">
        <f>E64</f>
        <v>213100</v>
      </c>
      <c r="F63" s="69"/>
      <c r="G63" s="69"/>
      <c r="H63" s="56"/>
      <c r="J63" s="7">
        <f>J64</f>
        <v>213040.56</v>
      </c>
      <c r="K63" s="7">
        <f t="shared" si="0"/>
        <v>99.972106992022532</v>
      </c>
    </row>
    <row r="64" spans="2:11" ht="47.4">
      <c r="B64" s="13" t="s">
        <v>20</v>
      </c>
      <c r="C64" s="11" t="s">
        <v>81</v>
      </c>
      <c r="D64" s="6">
        <v>200</v>
      </c>
      <c r="E64" s="7">
        <f>E65</f>
        <v>213100</v>
      </c>
      <c r="F64" s="69"/>
      <c r="G64" s="69"/>
      <c r="H64" s="56"/>
      <c r="J64" s="7">
        <f>J65</f>
        <v>213040.56</v>
      </c>
      <c r="K64" s="7">
        <f t="shared" si="0"/>
        <v>99.972106992022532</v>
      </c>
    </row>
    <row r="65" spans="2:11" ht="47.4">
      <c r="B65" s="13" t="s">
        <v>21</v>
      </c>
      <c r="C65" s="11" t="s">
        <v>81</v>
      </c>
      <c r="D65" s="6">
        <v>240</v>
      </c>
      <c r="E65" s="7">
        <f>1630000-317000-520000+2258863-2501863-336900</f>
        <v>213100</v>
      </c>
      <c r="F65" s="46"/>
      <c r="G65" s="46"/>
      <c r="H65" s="56"/>
      <c r="J65" s="7">
        <v>213040.56</v>
      </c>
      <c r="K65" s="7">
        <f t="shared" si="0"/>
        <v>99.972106992022532</v>
      </c>
    </row>
    <row r="66" spans="2:11" ht="63">
      <c r="B66" s="5" t="s">
        <v>12</v>
      </c>
      <c r="C66" s="11" t="s">
        <v>82</v>
      </c>
      <c r="D66" s="6"/>
      <c r="E66" s="7">
        <f>E67</f>
        <v>3650305</v>
      </c>
      <c r="F66" s="69"/>
      <c r="G66" s="69"/>
      <c r="H66" s="56"/>
      <c r="J66" s="7">
        <f>J67</f>
        <v>3650298.23</v>
      </c>
      <c r="K66" s="7">
        <f t="shared" si="0"/>
        <v>99.999814536045619</v>
      </c>
    </row>
    <row r="67" spans="2:11" ht="47.4">
      <c r="B67" s="13" t="s">
        <v>20</v>
      </c>
      <c r="C67" s="11" t="s">
        <v>82</v>
      </c>
      <c r="D67" s="6">
        <v>200</v>
      </c>
      <c r="E67" s="7">
        <f>E68</f>
        <v>3650305</v>
      </c>
      <c r="F67" s="69"/>
      <c r="G67" s="69"/>
      <c r="H67" s="56"/>
      <c r="J67" s="7">
        <f>J68</f>
        <v>3650298.23</v>
      </c>
      <c r="K67" s="7">
        <f t="shared" si="0"/>
        <v>99.999814536045619</v>
      </c>
    </row>
    <row r="68" spans="2:11" ht="63">
      <c r="B68" s="13" t="s">
        <v>36</v>
      </c>
      <c r="C68" s="11" t="s">
        <v>82</v>
      </c>
      <c r="D68" s="6">
        <v>240</v>
      </c>
      <c r="E68" s="7">
        <f>17759000-152000-7535000+220000-1200000-3336295-2105400</f>
        <v>3650305</v>
      </c>
      <c r="F68" s="69"/>
      <c r="G68" s="69"/>
      <c r="H68" s="56"/>
      <c r="J68" s="7">
        <v>3650298.23</v>
      </c>
      <c r="K68" s="7">
        <f t="shared" si="0"/>
        <v>99.999814536045619</v>
      </c>
    </row>
    <row r="69" spans="2:11" ht="63">
      <c r="B69" s="5" t="s">
        <v>64</v>
      </c>
      <c r="C69" s="11" t="s">
        <v>83</v>
      </c>
      <c r="D69" s="6"/>
      <c r="E69" s="7">
        <f>E70+E72</f>
        <v>1777600</v>
      </c>
      <c r="F69" s="46"/>
      <c r="G69" s="46"/>
      <c r="H69" s="56"/>
      <c r="J69" s="7">
        <f>J70+J72</f>
        <v>1777585.92</v>
      </c>
      <c r="K69" s="7">
        <f t="shared" si="0"/>
        <v>99.999207920792074</v>
      </c>
    </row>
    <row r="70" spans="2:11" ht="47.4">
      <c r="B70" s="13" t="s">
        <v>20</v>
      </c>
      <c r="C70" s="11" t="s">
        <v>83</v>
      </c>
      <c r="D70" s="6">
        <v>200</v>
      </c>
      <c r="E70" s="7">
        <f>E71</f>
        <v>1410600</v>
      </c>
      <c r="F70" s="46"/>
      <c r="G70" s="46"/>
      <c r="H70" s="56"/>
      <c r="J70" s="7">
        <f>J71</f>
        <v>1410585.92</v>
      </c>
      <c r="K70" s="7">
        <f t="shared" si="0"/>
        <v>99.999001843187301</v>
      </c>
    </row>
    <row r="71" spans="2:11" ht="47.4">
      <c r="B71" s="13" t="s">
        <v>21</v>
      </c>
      <c r="C71" s="11" t="s">
        <v>83</v>
      </c>
      <c r="D71" s="6">
        <v>240</v>
      </c>
      <c r="E71" s="7">
        <f>2000000+500000-355000-370000-364400</f>
        <v>1410600</v>
      </c>
      <c r="F71" s="46"/>
      <c r="G71" s="46"/>
      <c r="H71" s="56"/>
      <c r="J71" s="7">
        <v>1410585.92</v>
      </c>
      <c r="K71" s="7">
        <f t="shared" si="0"/>
        <v>99.999001843187301</v>
      </c>
    </row>
    <row r="72" spans="2:11" ht="62.4">
      <c r="B72" s="18" t="s">
        <v>223</v>
      </c>
      <c r="C72" s="11" t="s">
        <v>83</v>
      </c>
      <c r="D72" s="6">
        <v>600</v>
      </c>
      <c r="E72" s="7">
        <f>E73</f>
        <v>367000</v>
      </c>
      <c r="F72" s="46"/>
      <c r="G72" s="46"/>
      <c r="H72" s="56"/>
      <c r="J72" s="7">
        <f>J73</f>
        <v>367000</v>
      </c>
      <c r="K72" s="7">
        <f t="shared" si="0"/>
        <v>100</v>
      </c>
    </row>
    <row r="73" spans="2:11" ht="18">
      <c r="B73" s="18" t="s">
        <v>224</v>
      </c>
      <c r="C73" s="11" t="s">
        <v>83</v>
      </c>
      <c r="D73" s="6">
        <v>610</v>
      </c>
      <c r="E73" s="7">
        <f>127000+240000</f>
        <v>367000</v>
      </c>
      <c r="F73" s="46"/>
      <c r="G73" s="46"/>
      <c r="H73" s="56"/>
      <c r="J73" s="7">
        <v>367000</v>
      </c>
      <c r="K73" s="7">
        <f t="shared" si="0"/>
        <v>100</v>
      </c>
    </row>
    <row r="74" spans="2:11" ht="47.4">
      <c r="B74" s="14" t="s">
        <v>65</v>
      </c>
      <c r="C74" s="11" t="s">
        <v>84</v>
      </c>
      <c r="D74" s="6"/>
      <c r="E74" s="7">
        <f>E75</f>
        <v>17949</v>
      </c>
      <c r="F74" s="46"/>
      <c r="G74" s="46"/>
      <c r="H74" s="56"/>
      <c r="J74" s="7">
        <f>J75</f>
        <v>17849.28</v>
      </c>
      <c r="K74" s="7">
        <f t="shared" si="0"/>
        <v>99.444425873307694</v>
      </c>
    </row>
    <row r="75" spans="2:11" ht="47.4">
      <c r="B75" s="13" t="s">
        <v>20</v>
      </c>
      <c r="C75" s="11" t="s">
        <v>84</v>
      </c>
      <c r="D75" s="6">
        <v>200</v>
      </c>
      <c r="E75" s="7">
        <f>E76</f>
        <v>17949</v>
      </c>
      <c r="F75" s="46"/>
      <c r="G75" s="46"/>
      <c r="H75" s="56"/>
      <c r="J75" s="7">
        <f>J76</f>
        <v>17849.28</v>
      </c>
      <c r="K75" s="7">
        <f t="shared" si="0"/>
        <v>99.444425873307694</v>
      </c>
    </row>
    <row r="76" spans="2:11" ht="47.4">
      <c r="B76" s="13" t="s">
        <v>34</v>
      </c>
      <c r="C76" s="11" t="s">
        <v>84</v>
      </c>
      <c r="D76" s="6">
        <v>240</v>
      </c>
      <c r="E76" s="7">
        <f>500000+615000-450000-447151-199900</f>
        <v>17949</v>
      </c>
      <c r="F76" s="46"/>
      <c r="G76" s="46"/>
      <c r="H76" s="56"/>
      <c r="J76" s="7">
        <v>17849.28</v>
      </c>
      <c r="K76" s="7">
        <f t="shared" si="0"/>
        <v>99.444425873307694</v>
      </c>
    </row>
    <row r="77" spans="2:11" ht="31.2">
      <c r="B77" s="28" t="s">
        <v>228</v>
      </c>
      <c r="C77" s="11" t="s">
        <v>229</v>
      </c>
      <c r="D77" s="6"/>
      <c r="E77" s="7">
        <f>E78</f>
        <v>300000</v>
      </c>
      <c r="F77" s="46"/>
      <c r="G77" s="46"/>
      <c r="H77" s="56"/>
      <c r="J77" s="7">
        <f>J78</f>
        <v>300000</v>
      </c>
      <c r="K77" s="7">
        <f t="shared" si="0"/>
        <v>100</v>
      </c>
    </row>
    <row r="78" spans="2:11" ht="62.4">
      <c r="B78" s="18" t="s">
        <v>223</v>
      </c>
      <c r="C78" s="11" t="s">
        <v>229</v>
      </c>
      <c r="D78" s="6">
        <v>600</v>
      </c>
      <c r="E78" s="7">
        <f>E79</f>
        <v>300000</v>
      </c>
      <c r="F78" s="46"/>
      <c r="G78" s="46"/>
      <c r="H78" s="56"/>
      <c r="J78" s="7">
        <f>J79</f>
        <v>300000</v>
      </c>
      <c r="K78" s="7">
        <f t="shared" ref="K78:K141" si="1">J78/E78*100</f>
        <v>100</v>
      </c>
    </row>
    <row r="79" spans="2:11" ht="18">
      <c r="B79" s="18" t="s">
        <v>224</v>
      </c>
      <c r="C79" s="11" t="s">
        <v>229</v>
      </c>
      <c r="D79" s="6">
        <v>610</v>
      </c>
      <c r="E79" s="7">
        <v>300000</v>
      </c>
      <c r="F79" s="46"/>
      <c r="G79" s="46"/>
      <c r="H79" s="56"/>
      <c r="J79" s="7">
        <v>300000</v>
      </c>
      <c r="K79" s="7">
        <f t="shared" si="1"/>
        <v>100</v>
      </c>
    </row>
    <row r="80" spans="2:11" ht="109.2">
      <c r="B80" s="18" t="s">
        <v>243</v>
      </c>
      <c r="C80" s="11" t="s">
        <v>241</v>
      </c>
      <c r="D80" s="6"/>
      <c r="E80" s="7">
        <f>E81</f>
        <v>1425815</v>
      </c>
      <c r="F80" s="46"/>
      <c r="G80" s="46"/>
      <c r="H80" s="56"/>
      <c r="J80" s="7">
        <f>J81</f>
        <v>1425814.01</v>
      </c>
      <c r="K80" s="7">
        <f t="shared" si="1"/>
        <v>99.999930566027146</v>
      </c>
    </row>
    <row r="81" spans="2:11" ht="47.4">
      <c r="B81" s="13" t="s">
        <v>20</v>
      </c>
      <c r="C81" s="11" t="s">
        <v>241</v>
      </c>
      <c r="D81" s="6">
        <v>200</v>
      </c>
      <c r="E81" s="7">
        <v>1425815</v>
      </c>
      <c r="F81" s="46"/>
      <c r="G81" s="46"/>
      <c r="H81" s="56"/>
      <c r="J81" s="7">
        <f>J82</f>
        <v>1425814.01</v>
      </c>
      <c r="K81" s="7">
        <f t="shared" si="1"/>
        <v>99.999930566027146</v>
      </c>
    </row>
    <row r="82" spans="2:11" ht="47.4">
      <c r="B82" s="13" t="s">
        <v>34</v>
      </c>
      <c r="C82" s="11" t="s">
        <v>241</v>
      </c>
      <c r="D82" s="6">
        <v>240</v>
      </c>
      <c r="E82" s="7">
        <v>1425815</v>
      </c>
      <c r="F82" s="46"/>
      <c r="G82" s="46"/>
      <c r="H82" s="56"/>
      <c r="J82" s="7">
        <v>1425814.01</v>
      </c>
      <c r="K82" s="7">
        <f t="shared" si="1"/>
        <v>99.999930566027146</v>
      </c>
    </row>
    <row r="83" spans="2:11" ht="93.6">
      <c r="B83" s="18" t="s">
        <v>244</v>
      </c>
      <c r="C83" s="11" t="s">
        <v>242</v>
      </c>
      <c r="D83" s="6"/>
      <c r="E83" s="7">
        <f>E84</f>
        <v>4412343</v>
      </c>
      <c r="F83" s="46"/>
      <c r="G83" s="46"/>
      <c r="H83" s="56"/>
      <c r="J83" s="7">
        <f>J84</f>
        <v>4392622.51</v>
      </c>
      <c r="K83" s="7">
        <f t="shared" si="1"/>
        <v>99.553060811455495</v>
      </c>
    </row>
    <row r="84" spans="2:11" ht="47.4">
      <c r="B84" s="13" t="s">
        <v>20</v>
      </c>
      <c r="C84" s="11" t="s">
        <v>242</v>
      </c>
      <c r="D84" s="6">
        <v>200</v>
      </c>
      <c r="E84" s="7">
        <f>E85</f>
        <v>4412343</v>
      </c>
      <c r="F84" s="46"/>
      <c r="G84" s="46"/>
      <c r="H84" s="56"/>
      <c r="J84" s="7">
        <f>J85</f>
        <v>4392622.51</v>
      </c>
      <c r="K84" s="7">
        <f t="shared" si="1"/>
        <v>99.553060811455495</v>
      </c>
    </row>
    <row r="85" spans="2:11" ht="47.4">
      <c r="B85" s="13" t="s">
        <v>34</v>
      </c>
      <c r="C85" s="11" t="s">
        <v>242</v>
      </c>
      <c r="D85" s="6">
        <v>240</v>
      </c>
      <c r="E85" s="7">
        <v>4412343</v>
      </c>
      <c r="F85" s="46"/>
      <c r="G85" s="46"/>
      <c r="H85" s="56"/>
      <c r="J85" s="7">
        <v>4392622.51</v>
      </c>
      <c r="K85" s="7">
        <f t="shared" si="1"/>
        <v>99.553060811455495</v>
      </c>
    </row>
    <row r="86" spans="2:11" ht="47.4">
      <c r="B86" s="10" t="s">
        <v>66</v>
      </c>
      <c r="C86" s="12" t="s">
        <v>58</v>
      </c>
      <c r="D86" s="8"/>
      <c r="E86" s="9">
        <f>E87+E111+E115+E124+E140+E146+E158+E164</f>
        <v>26378293</v>
      </c>
      <c r="F86" s="68"/>
      <c r="G86" s="68"/>
      <c r="H86" s="56"/>
      <c r="J86" s="9">
        <f>J87+J111+J115+J124+J140+J146+J158+J164</f>
        <v>25052898.690000001</v>
      </c>
      <c r="K86" s="9">
        <f t="shared" si="1"/>
        <v>94.97543563565695</v>
      </c>
    </row>
    <row r="87" spans="2:11" ht="18">
      <c r="B87" s="5" t="s">
        <v>68</v>
      </c>
      <c r="C87" s="11" t="s">
        <v>59</v>
      </c>
      <c r="D87" s="8"/>
      <c r="E87" s="7">
        <f>E88+E91+E94+E103+E100+E108</f>
        <v>11435662</v>
      </c>
      <c r="F87" s="69"/>
      <c r="G87" s="69"/>
      <c r="H87" s="56" t="s">
        <v>39</v>
      </c>
      <c r="J87" s="7">
        <f>J88+J91+J94+J103+J100+J108</f>
        <v>11291615.720000001</v>
      </c>
      <c r="K87" s="7">
        <f t="shared" si="1"/>
        <v>98.740376551877802</v>
      </c>
    </row>
    <row r="88" spans="2:11" ht="31.2">
      <c r="B88" s="18" t="s">
        <v>221</v>
      </c>
      <c r="C88" s="6" t="s">
        <v>222</v>
      </c>
      <c r="D88" s="6"/>
      <c r="E88" s="7">
        <f>E89</f>
        <v>6119462</v>
      </c>
      <c r="F88" s="69"/>
      <c r="G88" s="69"/>
      <c r="H88" s="56"/>
      <c r="J88" s="7">
        <f>J89</f>
        <v>6119462</v>
      </c>
      <c r="K88" s="7">
        <f t="shared" si="1"/>
        <v>100</v>
      </c>
    </row>
    <row r="89" spans="2:11" ht="62.4">
      <c r="B89" s="18" t="s">
        <v>223</v>
      </c>
      <c r="C89" s="6" t="s">
        <v>222</v>
      </c>
      <c r="D89" s="6">
        <v>600</v>
      </c>
      <c r="E89" s="7">
        <f>E90</f>
        <v>6119462</v>
      </c>
      <c r="F89" s="69"/>
      <c r="G89" s="69"/>
      <c r="H89" s="56"/>
      <c r="J89" s="7">
        <f>J90</f>
        <v>6119462</v>
      </c>
      <c r="K89" s="7">
        <f t="shared" si="1"/>
        <v>100</v>
      </c>
    </row>
    <row r="90" spans="2:11" ht="18">
      <c r="B90" s="18" t="s">
        <v>224</v>
      </c>
      <c r="C90" s="6" t="s">
        <v>222</v>
      </c>
      <c r="D90" s="6">
        <v>610</v>
      </c>
      <c r="E90" s="7">
        <f>5638772+358000+122690</f>
        <v>6119462</v>
      </c>
      <c r="F90" s="69"/>
      <c r="G90" s="69"/>
      <c r="H90" s="56"/>
      <c r="J90" s="7">
        <v>6119462</v>
      </c>
      <c r="K90" s="7">
        <f t="shared" si="1"/>
        <v>100</v>
      </c>
    </row>
    <row r="91" spans="2:11" ht="63">
      <c r="B91" s="5" t="s">
        <v>207</v>
      </c>
      <c r="C91" s="11" t="s">
        <v>209</v>
      </c>
      <c r="D91" s="8"/>
      <c r="E91" s="7">
        <f>E92</f>
        <v>200000</v>
      </c>
      <c r="F91" s="69"/>
      <c r="G91" s="69"/>
      <c r="H91" s="56"/>
      <c r="J91" s="7">
        <f>J92</f>
        <v>189147.11</v>
      </c>
      <c r="K91" s="7">
        <f t="shared" si="1"/>
        <v>94.573554999999999</v>
      </c>
    </row>
    <row r="92" spans="2:11" ht="47.4">
      <c r="B92" s="13" t="s">
        <v>20</v>
      </c>
      <c r="C92" s="11" t="s">
        <v>209</v>
      </c>
      <c r="D92" s="6">
        <v>200</v>
      </c>
      <c r="E92" s="7">
        <f>E93</f>
        <v>200000</v>
      </c>
      <c r="F92" s="69"/>
      <c r="G92" s="69"/>
      <c r="H92" s="56"/>
      <c r="J92" s="7">
        <f>J93</f>
        <v>189147.11</v>
      </c>
      <c r="K92" s="7">
        <f t="shared" si="1"/>
        <v>94.573554999999999</v>
      </c>
    </row>
    <row r="93" spans="2:11" ht="47.4">
      <c r="B93" s="13" t="s">
        <v>21</v>
      </c>
      <c r="C93" s="11" t="s">
        <v>209</v>
      </c>
      <c r="D93" s="6">
        <v>240</v>
      </c>
      <c r="E93" s="7">
        <v>200000</v>
      </c>
      <c r="F93" s="69"/>
      <c r="G93" s="69"/>
      <c r="H93" s="56"/>
      <c r="J93" s="7">
        <v>189147.11</v>
      </c>
      <c r="K93" s="7">
        <f t="shared" si="1"/>
        <v>94.573554999999999</v>
      </c>
    </row>
    <row r="94" spans="2:11" ht="31.8">
      <c r="B94" s="5" t="s">
        <v>15</v>
      </c>
      <c r="C94" s="11" t="s">
        <v>89</v>
      </c>
      <c r="D94" s="6"/>
      <c r="E94" s="7">
        <f>E95+E97</f>
        <v>1428190</v>
      </c>
      <c r="F94" s="46"/>
      <c r="G94" s="46"/>
      <c r="H94" s="56"/>
      <c r="J94" s="7">
        <f>J95+J97</f>
        <v>1428024.08</v>
      </c>
      <c r="K94" s="7">
        <f t="shared" si="1"/>
        <v>99.98838249812701</v>
      </c>
    </row>
    <row r="95" spans="2:11" ht="47.4">
      <c r="B95" s="13" t="s">
        <v>20</v>
      </c>
      <c r="C95" s="11" t="s">
        <v>89</v>
      </c>
      <c r="D95" s="6">
        <v>200</v>
      </c>
      <c r="E95" s="7">
        <f>E96</f>
        <v>1398190</v>
      </c>
      <c r="F95" s="46"/>
      <c r="G95" s="46"/>
      <c r="H95" s="56"/>
      <c r="J95" s="7">
        <f>J96</f>
        <v>1398029.96</v>
      </c>
      <c r="K95" s="7">
        <f t="shared" si="1"/>
        <v>99.988553773092349</v>
      </c>
    </row>
    <row r="96" spans="2:11" ht="47.4">
      <c r="B96" s="13" t="s">
        <v>21</v>
      </c>
      <c r="C96" s="11" t="s">
        <v>89</v>
      </c>
      <c r="D96" s="6">
        <v>240</v>
      </c>
      <c r="E96" s="7">
        <f>4500000-145772-1493000-1354228+40000-31310-117500</f>
        <v>1398190</v>
      </c>
      <c r="F96" s="46"/>
      <c r="G96" s="46"/>
      <c r="H96" s="56"/>
      <c r="J96" s="7">
        <v>1398029.96</v>
      </c>
      <c r="K96" s="7">
        <f t="shared" si="1"/>
        <v>99.988553773092349</v>
      </c>
    </row>
    <row r="97" spans="2:11" ht="31.8">
      <c r="B97" s="13" t="s">
        <v>174</v>
      </c>
      <c r="C97" s="38" t="s">
        <v>89</v>
      </c>
      <c r="D97" s="15"/>
      <c r="E97" s="16">
        <f>E98</f>
        <v>30000</v>
      </c>
      <c r="F97" s="46"/>
      <c r="G97" s="46"/>
      <c r="H97" s="56"/>
      <c r="J97" s="7">
        <f>J98</f>
        <v>29994.12</v>
      </c>
      <c r="K97" s="7">
        <f t="shared" si="1"/>
        <v>99.980399999999989</v>
      </c>
    </row>
    <row r="98" spans="2:11" ht="18">
      <c r="B98" s="28" t="s">
        <v>22</v>
      </c>
      <c r="C98" s="38" t="s">
        <v>89</v>
      </c>
      <c r="D98" s="6">
        <v>800</v>
      </c>
      <c r="E98" s="16">
        <f>E99</f>
        <v>30000</v>
      </c>
      <c r="F98" s="46"/>
      <c r="G98" s="46"/>
      <c r="H98" s="56"/>
      <c r="J98" s="7">
        <f>J99</f>
        <v>29994.12</v>
      </c>
      <c r="K98" s="7">
        <f t="shared" si="1"/>
        <v>99.980399999999989</v>
      </c>
    </row>
    <row r="99" spans="2:11" ht="31.2">
      <c r="B99" s="28" t="s">
        <v>23</v>
      </c>
      <c r="C99" s="38" t="s">
        <v>89</v>
      </c>
      <c r="D99" s="6">
        <v>850</v>
      </c>
      <c r="E99" s="16">
        <f>40000-10000</f>
        <v>30000</v>
      </c>
      <c r="F99" s="46"/>
      <c r="G99" s="46"/>
      <c r="H99" s="56"/>
      <c r="J99" s="7">
        <v>29994.12</v>
      </c>
      <c r="K99" s="7">
        <f t="shared" si="1"/>
        <v>99.980399999999989</v>
      </c>
    </row>
    <row r="100" spans="2:11" ht="47.4">
      <c r="B100" s="13" t="s">
        <v>239</v>
      </c>
      <c r="C100" s="11" t="s">
        <v>240</v>
      </c>
      <c r="D100" s="6"/>
      <c r="E100" s="7">
        <f>E101</f>
        <v>31310</v>
      </c>
      <c r="F100" s="46"/>
      <c r="G100" s="46"/>
      <c r="H100" s="56"/>
      <c r="J100" s="7">
        <f>J101</f>
        <v>29983.56</v>
      </c>
      <c r="K100" s="7">
        <f t="shared" si="1"/>
        <v>95.763526030022362</v>
      </c>
    </row>
    <row r="101" spans="2:11" ht="47.4">
      <c r="B101" s="13" t="s">
        <v>20</v>
      </c>
      <c r="C101" s="11" t="s">
        <v>240</v>
      </c>
      <c r="D101" s="6">
        <v>200</v>
      </c>
      <c r="E101" s="7">
        <f>E102</f>
        <v>31310</v>
      </c>
      <c r="F101" s="46"/>
      <c r="G101" s="46"/>
      <c r="H101" s="56"/>
      <c r="J101" s="7">
        <f>J102</f>
        <v>29983.56</v>
      </c>
      <c r="K101" s="7">
        <f t="shared" si="1"/>
        <v>95.763526030022362</v>
      </c>
    </row>
    <row r="102" spans="2:11" ht="47.4">
      <c r="B102" s="13" t="s">
        <v>21</v>
      </c>
      <c r="C102" s="11" t="s">
        <v>240</v>
      </c>
      <c r="D102" s="6">
        <v>240</v>
      </c>
      <c r="E102" s="7">
        <f>31310</f>
        <v>31310</v>
      </c>
      <c r="F102" s="46"/>
      <c r="G102" s="46"/>
      <c r="H102" s="56"/>
      <c r="J102" s="7">
        <v>29983.56</v>
      </c>
      <c r="K102" s="7">
        <f t="shared" si="1"/>
        <v>95.763526030022362</v>
      </c>
    </row>
    <row r="103" spans="2:11" ht="18">
      <c r="B103" s="18" t="s">
        <v>237</v>
      </c>
      <c r="C103" s="11" t="s">
        <v>90</v>
      </c>
      <c r="D103" s="6"/>
      <c r="E103" s="7">
        <f>E104+E106</f>
        <v>556700</v>
      </c>
      <c r="F103" s="46"/>
      <c r="G103" s="46"/>
      <c r="H103" s="56"/>
      <c r="J103" s="7">
        <f>J104+J106</f>
        <v>556626.19999999995</v>
      </c>
      <c r="K103" s="7">
        <f t="shared" si="1"/>
        <v>99.9867433087839</v>
      </c>
    </row>
    <row r="104" spans="2:11" ht="46.8">
      <c r="B104" s="18" t="s">
        <v>20</v>
      </c>
      <c r="C104" s="11" t="s">
        <v>90</v>
      </c>
      <c r="D104" s="6">
        <v>200</v>
      </c>
      <c r="E104" s="7">
        <f>E105</f>
        <v>172700</v>
      </c>
      <c r="F104" s="46"/>
      <c r="G104" s="46"/>
      <c r="H104" s="56"/>
      <c r="J104" s="7">
        <f>J105</f>
        <v>172626.2</v>
      </c>
      <c r="K104" s="7">
        <f t="shared" si="1"/>
        <v>99.957266936884778</v>
      </c>
    </row>
    <row r="105" spans="2:11" ht="46.8">
      <c r="B105" s="18" t="s">
        <v>21</v>
      </c>
      <c r="C105" s="11" t="s">
        <v>90</v>
      </c>
      <c r="D105" s="6">
        <v>240</v>
      </c>
      <c r="E105" s="7">
        <f>128700+44000</f>
        <v>172700</v>
      </c>
      <c r="F105" s="46"/>
      <c r="G105" s="46"/>
      <c r="H105" s="56"/>
      <c r="J105" s="7">
        <f>128626.2+44000</f>
        <v>172626.2</v>
      </c>
      <c r="K105" s="7">
        <f t="shared" si="1"/>
        <v>99.957266936884778</v>
      </c>
    </row>
    <row r="106" spans="2:11" ht="62.4">
      <c r="B106" s="18" t="s">
        <v>223</v>
      </c>
      <c r="C106" s="11" t="s">
        <v>90</v>
      </c>
      <c r="D106" s="6">
        <v>600</v>
      </c>
      <c r="E106" s="7">
        <f>E107</f>
        <v>384000</v>
      </c>
      <c r="F106" s="46"/>
      <c r="G106" s="46"/>
      <c r="H106" s="56"/>
      <c r="J106" s="7">
        <f>J107</f>
        <v>384000</v>
      </c>
      <c r="K106" s="7">
        <f t="shared" si="1"/>
        <v>100</v>
      </c>
    </row>
    <row r="107" spans="2:11" ht="18">
      <c r="B107" s="18" t="s">
        <v>224</v>
      </c>
      <c r="C107" s="11" t="s">
        <v>90</v>
      </c>
      <c r="D107" s="6">
        <v>610</v>
      </c>
      <c r="E107" s="7">
        <f>125000+259000</f>
        <v>384000</v>
      </c>
      <c r="F107" s="46"/>
      <c r="G107" s="46"/>
      <c r="H107" s="56"/>
      <c r="J107" s="7">
        <v>384000</v>
      </c>
      <c r="K107" s="7">
        <f t="shared" si="1"/>
        <v>100</v>
      </c>
    </row>
    <row r="108" spans="2:11" ht="78">
      <c r="B108" s="18" t="s">
        <v>246</v>
      </c>
      <c r="C108" s="38" t="s">
        <v>245</v>
      </c>
      <c r="D108" s="15"/>
      <c r="E108" s="16">
        <f>E109</f>
        <v>3100000</v>
      </c>
      <c r="F108" s="46"/>
      <c r="G108" s="46"/>
      <c r="H108" s="56"/>
      <c r="J108" s="7">
        <f>J109</f>
        <v>2968372.77</v>
      </c>
      <c r="K108" s="7">
        <f t="shared" si="1"/>
        <v>95.753960322580639</v>
      </c>
    </row>
    <row r="109" spans="2:11" ht="46.8">
      <c r="B109" s="18" t="s">
        <v>21</v>
      </c>
      <c r="C109" s="11" t="s">
        <v>245</v>
      </c>
      <c r="D109" s="6">
        <v>200</v>
      </c>
      <c r="E109" s="7">
        <f>E110</f>
        <v>3100000</v>
      </c>
      <c r="F109" s="46"/>
      <c r="G109" s="46"/>
      <c r="H109" s="56"/>
      <c r="J109" s="7">
        <f>J110</f>
        <v>2968372.77</v>
      </c>
      <c r="K109" s="7">
        <f t="shared" si="1"/>
        <v>95.753960322580639</v>
      </c>
    </row>
    <row r="110" spans="2:11" ht="46.8">
      <c r="B110" s="18" t="s">
        <v>21</v>
      </c>
      <c r="C110" s="11" t="s">
        <v>245</v>
      </c>
      <c r="D110" s="6">
        <v>244</v>
      </c>
      <c r="E110" s="7">
        <v>3100000</v>
      </c>
      <c r="F110" s="46"/>
      <c r="G110" s="46"/>
      <c r="H110" s="56"/>
      <c r="J110" s="7">
        <v>2968372.77</v>
      </c>
      <c r="K110" s="7">
        <f t="shared" si="1"/>
        <v>95.753960322580639</v>
      </c>
    </row>
    <row r="111" spans="2:11" ht="18">
      <c r="B111" s="28" t="s">
        <v>85</v>
      </c>
      <c r="C111" s="38" t="s">
        <v>63</v>
      </c>
      <c r="D111" s="6"/>
      <c r="E111" s="16">
        <f>E112</f>
        <v>99100</v>
      </c>
      <c r="F111" s="72"/>
      <c r="G111" s="72"/>
      <c r="H111" s="56"/>
      <c r="J111" s="7">
        <f>J112</f>
        <v>99058.2</v>
      </c>
      <c r="K111" s="7">
        <f t="shared" si="1"/>
        <v>99.95782038345105</v>
      </c>
    </row>
    <row r="112" spans="2:11" ht="18">
      <c r="B112" s="28" t="s">
        <v>86</v>
      </c>
      <c r="C112" s="38" t="s">
        <v>91</v>
      </c>
      <c r="D112" s="6"/>
      <c r="E112" s="16">
        <f>E113</f>
        <v>99100</v>
      </c>
      <c r="F112" s="72"/>
      <c r="G112" s="72"/>
      <c r="H112" s="56" t="s">
        <v>50</v>
      </c>
      <c r="J112" s="7">
        <f>J113</f>
        <v>99058.2</v>
      </c>
      <c r="K112" s="7">
        <f t="shared" si="1"/>
        <v>99.95782038345105</v>
      </c>
    </row>
    <row r="113" spans="2:11" ht="46.8">
      <c r="B113" s="18" t="s">
        <v>20</v>
      </c>
      <c r="C113" s="38" t="s">
        <v>91</v>
      </c>
      <c r="D113" s="6">
        <v>200</v>
      </c>
      <c r="E113" s="16">
        <f>E114</f>
        <v>99100</v>
      </c>
      <c r="F113" s="72"/>
      <c r="G113" s="72"/>
      <c r="H113" s="56"/>
      <c r="J113" s="7">
        <f>J114</f>
        <v>99058.2</v>
      </c>
      <c r="K113" s="7">
        <f t="shared" si="1"/>
        <v>99.95782038345105</v>
      </c>
    </row>
    <row r="114" spans="2:11" ht="46.8">
      <c r="B114" s="18" t="s">
        <v>21</v>
      </c>
      <c r="C114" s="38" t="s">
        <v>91</v>
      </c>
      <c r="D114" s="6">
        <v>240</v>
      </c>
      <c r="E114" s="16">
        <f>109000-9900</f>
        <v>99100</v>
      </c>
      <c r="F114" s="72"/>
      <c r="G114" s="72"/>
      <c r="H114" s="56"/>
      <c r="J114" s="7">
        <v>99058.2</v>
      </c>
      <c r="K114" s="7">
        <f t="shared" si="1"/>
        <v>99.95782038345105</v>
      </c>
    </row>
    <row r="115" spans="2:11" ht="18">
      <c r="B115" s="18" t="s">
        <v>87</v>
      </c>
      <c r="C115" s="38" t="s">
        <v>88</v>
      </c>
      <c r="D115" s="6"/>
      <c r="E115" s="16">
        <f>E116+E121</f>
        <v>5353710</v>
      </c>
      <c r="F115" s="72"/>
      <c r="G115" s="72"/>
      <c r="H115" s="56" t="s">
        <v>39</v>
      </c>
      <c r="J115" s="16">
        <f>J116+J121</f>
        <v>4308416.08</v>
      </c>
      <c r="K115" s="7">
        <f t="shared" si="1"/>
        <v>80.475335421604825</v>
      </c>
    </row>
    <row r="116" spans="2:11" ht="46.8">
      <c r="B116" s="18" t="s">
        <v>92</v>
      </c>
      <c r="C116" s="38" t="s">
        <v>93</v>
      </c>
      <c r="D116" s="6"/>
      <c r="E116" s="16">
        <f>E117+E119</f>
        <v>4668810</v>
      </c>
      <c r="F116" s="72"/>
      <c r="G116" s="72"/>
      <c r="H116" s="56"/>
      <c r="J116" s="7">
        <f>J117+J119</f>
        <v>3623548.34</v>
      </c>
      <c r="K116" s="7">
        <f t="shared" si="1"/>
        <v>77.611818429107203</v>
      </c>
    </row>
    <row r="117" spans="2:11" ht="46.8">
      <c r="B117" s="18" t="s">
        <v>20</v>
      </c>
      <c r="C117" s="38" t="s">
        <v>93</v>
      </c>
      <c r="D117" s="6">
        <v>200</v>
      </c>
      <c r="E117" s="16">
        <f>E118</f>
        <v>4413021</v>
      </c>
      <c r="F117" s="72"/>
      <c r="G117" s="72"/>
      <c r="H117" s="56"/>
      <c r="J117" s="7">
        <f>J118</f>
        <v>3367759.34</v>
      </c>
      <c r="K117" s="7">
        <f t="shared" si="1"/>
        <v>76.314147156788962</v>
      </c>
    </row>
    <row r="118" spans="2:11" ht="46.8">
      <c r="B118" s="18" t="s">
        <v>21</v>
      </c>
      <c r="C118" s="38" t="s">
        <v>93</v>
      </c>
      <c r="D118" s="6">
        <v>240</v>
      </c>
      <c r="E118" s="16">
        <f>4043000+420000-278479+300000-71500</f>
        <v>4413021</v>
      </c>
      <c r="F118" s="72"/>
      <c r="G118" s="72"/>
      <c r="H118" s="56"/>
      <c r="J118" s="7">
        <v>3367759.34</v>
      </c>
      <c r="K118" s="7">
        <f t="shared" si="1"/>
        <v>76.314147156788962</v>
      </c>
    </row>
    <row r="119" spans="2:11" ht="62.4">
      <c r="B119" s="18" t="s">
        <v>223</v>
      </c>
      <c r="C119" s="38" t="s">
        <v>93</v>
      </c>
      <c r="D119" s="6">
        <v>600</v>
      </c>
      <c r="E119" s="16">
        <f>E120</f>
        <v>255789</v>
      </c>
      <c r="F119" s="72"/>
      <c r="G119" s="72"/>
      <c r="H119" s="56"/>
      <c r="J119" s="7">
        <f>J120</f>
        <v>255789</v>
      </c>
      <c r="K119" s="7">
        <f t="shared" si="1"/>
        <v>100</v>
      </c>
    </row>
    <row r="120" spans="2:11" ht="18">
      <c r="B120" s="18" t="s">
        <v>224</v>
      </c>
      <c r="C120" s="38" t="s">
        <v>93</v>
      </c>
      <c r="D120" s="6">
        <v>610</v>
      </c>
      <c r="E120" s="16">
        <f>155789+100000</f>
        <v>255789</v>
      </c>
      <c r="F120" s="72"/>
      <c r="G120" s="72"/>
      <c r="H120" s="56"/>
      <c r="J120" s="7">
        <v>255789</v>
      </c>
      <c r="K120" s="7">
        <f t="shared" si="1"/>
        <v>100</v>
      </c>
    </row>
    <row r="121" spans="2:11" ht="31.2">
      <c r="B121" s="18" t="s">
        <v>94</v>
      </c>
      <c r="C121" s="38" t="s">
        <v>95</v>
      </c>
      <c r="D121" s="6"/>
      <c r="E121" s="16">
        <f>E122</f>
        <v>684900</v>
      </c>
      <c r="F121" s="72"/>
      <c r="G121" s="72"/>
      <c r="H121" s="56"/>
      <c r="J121" s="16">
        <f>J122</f>
        <v>684867.74</v>
      </c>
      <c r="K121" s="7">
        <f t="shared" si="1"/>
        <v>99.995289823331873</v>
      </c>
    </row>
    <row r="122" spans="2:11" ht="46.8">
      <c r="B122" s="18" t="s">
        <v>20</v>
      </c>
      <c r="C122" s="38" t="s">
        <v>95</v>
      </c>
      <c r="D122" s="6">
        <v>200</v>
      </c>
      <c r="E122" s="16">
        <f>E123</f>
        <v>684900</v>
      </c>
      <c r="F122" s="72"/>
      <c r="G122" s="72"/>
      <c r="H122" s="56"/>
      <c r="J122" s="7">
        <f>J123</f>
        <v>684867.74</v>
      </c>
      <c r="K122" s="7">
        <f t="shared" si="1"/>
        <v>99.995289823331873</v>
      </c>
    </row>
    <row r="123" spans="2:11" ht="46.8">
      <c r="B123" s="18" t="s">
        <v>21</v>
      </c>
      <c r="C123" s="38" t="s">
        <v>95</v>
      </c>
      <c r="D123" s="6">
        <v>240</v>
      </c>
      <c r="E123" s="16">
        <f>1417000-417000-315100</f>
        <v>684900</v>
      </c>
      <c r="F123" s="72"/>
      <c r="G123" s="72"/>
      <c r="H123" s="56"/>
      <c r="J123" s="7">
        <v>684867.74</v>
      </c>
      <c r="K123" s="7">
        <f t="shared" si="1"/>
        <v>99.995289823331873</v>
      </c>
    </row>
    <row r="124" spans="2:11" ht="46.8">
      <c r="B124" s="57" t="s">
        <v>96</v>
      </c>
      <c r="C124" s="38" t="s">
        <v>98</v>
      </c>
      <c r="D124" s="15"/>
      <c r="E124" s="16">
        <f>E131+E128+E137+E125+E134</f>
        <v>2481989</v>
      </c>
      <c r="F124" s="72"/>
      <c r="G124" s="72"/>
      <c r="H124" s="56" t="s">
        <v>97</v>
      </c>
      <c r="J124" s="16">
        <f>J131+J128+J137+J125+J134</f>
        <v>2480127.27</v>
      </c>
      <c r="K124" s="7">
        <f t="shared" si="1"/>
        <v>99.924990400843839</v>
      </c>
    </row>
    <row r="125" spans="2:11" ht="31.2">
      <c r="B125" s="57" t="s">
        <v>205</v>
      </c>
      <c r="C125" s="38" t="s">
        <v>206</v>
      </c>
      <c r="D125" s="15"/>
      <c r="E125" s="16">
        <f>E126</f>
        <v>120000</v>
      </c>
      <c r="F125" s="72"/>
      <c r="G125" s="72"/>
      <c r="H125" s="56"/>
      <c r="J125" s="7">
        <f>J126</f>
        <v>120000</v>
      </c>
      <c r="K125" s="7">
        <f t="shared" si="1"/>
        <v>100</v>
      </c>
    </row>
    <row r="126" spans="2:11" ht="46.8">
      <c r="B126" s="18" t="s">
        <v>20</v>
      </c>
      <c r="C126" s="38" t="s">
        <v>206</v>
      </c>
      <c r="D126" s="6">
        <v>200</v>
      </c>
      <c r="E126" s="16">
        <f>E127</f>
        <v>120000</v>
      </c>
      <c r="F126" s="72"/>
      <c r="G126" s="72"/>
      <c r="H126" s="56"/>
      <c r="J126" s="7">
        <f>J127</f>
        <v>120000</v>
      </c>
      <c r="K126" s="7">
        <f t="shared" si="1"/>
        <v>100</v>
      </c>
    </row>
    <row r="127" spans="2:11" ht="46.8">
      <c r="B127" s="18" t="s">
        <v>21</v>
      </c>
      <c r="C127" s="38" t="s">
        <v>206</v>
      </c>
      <c r="D127" s="6">
        <v>240</v>
      </c>
      <c r="E127" s="16">
        <f>300000-180000</f>
        <v>120000</v>
      </c>
      <c r="F127" s="72"/>
      <c r="G127" s="72"/>
      <c r="H127" s="56"/>
      <c r="J127" s="7">
        <v>120000</v>
      </c>
      <c r="K127" s="7">
        <f t="shared" si="1"/>
        <v>100</v>
      </c>
    </row>
    <row r="128" spans="2:11" ht="46.8">
      <c r="B128" s="28" t="s">
        <v>113</v>
      </c>
      <c r="C128" s="38" t="s">
        <v>197</v>
      </c>
      <c r="D128" s="15"/>
      <c r="E128" s="16">
        <f>E129</f>
        <v>10000</v>
      </c>
      <c r="F128" s="72"/>
      <c r="G128" s="72"/>
      <c r="H128" s="56"/>
      <c r="J128" s="7">
        <f>J129</f>
        <v>10000</v>
      </c>
      <c r="K128" s="7">
        <f t="shared" si="1"/>
        <v>100</v>
      </c>
    </row>
    <row r="129" spans="2:11" ht="46.8">
      <c r="B129" s="18" t="s">
        <v>35</v>
      </c>
      <c r="C129" s="38" t="s">
        <v>197</v>
      </c>
      <c r="D129" s="15">
        <v>200</v>
      </c>
      <c r="E129" s="16">
        <f>E130</f>
        <v>10000</v>
      </c>
      <c r="F129" s="72"/>
      <c r="G129" s="72"/>
      <c r="H129" s="56"/>
      <c r="J129" s="7">
        <f>J130</f>
        <v>10000</v>
      </c>
      <c r="K129" s="7">
        <f t="shared" si="1"/>
        <v>100</v>
      </c>
    </row>
    <row r="130" spans="2:11" ht="46.8">
      <c r="B130" s="18" t="s">
        <v>21</v>
      </c>
      <c r="C130" s="38" t="s">
        <v>197</v>
      </c>
      <c r="D130" s="15">
        <v>240</v>
      </c>
      <c r="E130" s="16">
        <f>180000-170000</f>
        <v>10000</v>
      </c>
      <c r="F130" s="72"/>
      <c r="G130" s="72"/>
      <c r="H130" s="56"/>
      <c r="J130" s="7">
        <v>10000</v>
      </c>
      <c r="K130" s="7">
        <f t="shared" si="1"/>
        <v>100</v>
      </c>
    </row>
    <row r="131" spans="2:11" ht="31.2">
      <c r="B131" s="57" t="s">
        <v>99</v>
      </c>
      <c r="C131" s="38" t="s">
        <v>100</v>
      </c>
      <c r="D131" s="15"/>
      <c r="E131" s="16">
        <f>E132</f>
        <v>396800</v>
      </c>
      <c r="F131" s="72"/>
      <c r="G131" s="72"/>
      <c r="H131" s="56"/>
      <c r="J131" s="7">
        <f>J132</f>
        <v>396739.78</v>
      </c>
      <c r="K131" s="7">
        <f t="shared" si="1"/>
        <v>99.984823588709688</v>
      </c>
    </row>
    <row r="132" spans="2:11" ht="47.4">
      <c r="B132" s="5" t="s">
        <v>10</v>
      </c>
      <c r="C132" s="38" t="s">
        <v>100</v>
      </c>
      <c r="D132" s="15">
        <v>400</v>
      </c>
      <c r="E132" s="16">
        <f>E133</f>
        <v>396800</v>
      </c>
      <c r="F132" s="72"/>
      <c r="G132" s="72"/>
      <c r="H132" s="56"/>
      <c r="J132" s="7">
        <f>J133</f>
        <v>396739.78</v>
      </c>
      <c r="K132" s="7">
        <f t="shared" si="1"/>
        <v>99.984823588709688</v>
      </c>
    </row>
    <row r="133" spans="2:11" ht="18">
      <c r="B133" s="5" t="s">
        <v>11</v>
      </c>
      <c r="C133" s="38" t="s">
        <v>100</v>
      </c>
      <c r="D133" s="15">
        <v>410</v>
      </c>
      <c r="E133" s="16">
        <f>3300000-2800000-100000+80000-83200</f>
        <v>396800</v>
      </c>
      <c r="F133" s="72"/>
      <c r="G133" s="72"/>
      <c r="H133" s="56"/>
      <c r="J133" s="7">
        <v>396739.78</v>
      </c>
      <c r="K133" s="7">
        <f t="shared" si="1"/>
        <v>99.984823588709688</v>
      </c>
    </row>
    <row r="134" spans="2:11" ht="63">
      <c r="B134" s="5" t="s">
        <v>102</v>
      </c>
      <c r="C134" s="38" t="s">
        <v>101</v>
      </c>
      <c r="D134" s="82"/>
      <c r="E134" s="16">
        <f>E135</f>
        <v>1893189</v>
      </c>
      <c r="F134" s="82"/>
      <c r="G134" s="72"/>
      <c r="H134" s="56"/>
      <c r="J134" s="7">
        <f>J135</f>
        <v>1892151.09</v>
      </c>
      <c r="K134" s="7">
        <f t="shared" si="1"/>
        <v>99.945176630542448</v>
      </c>
    </row>
    <row r="135" spans="2:11" ht="47.4">
      <c r="B135" s="5" t="s">
        <v>10</v>
      </c>
      <c r="C135" s="38" t="s">
        <v>101</v>
      </c>
      <c r="D135" s="82" t="s">
        <v>233</v>
      </c>
      <c r="E135" s="16">
        <f>E136</f>
        <v>1893189</v>
      </c>
      <c r="F135" s="82" t="s">
        <v>233</v>
      </c>
      <c r="G135" s="72"/>
      <c r="H135" s="56"/>
      <c r="J135" s="7">
        <f>J136</f>
        <v>1892151.09</v>
      </c>
      <c r="K135" s="7">
        <f t="shared" si="1"/>
        <v>99.945176630542448</v>
      </c>
    </row>
    <row r="136" spans="2:11" ht="18">
      <c r="B136" s="5" t="s">
        <v>11</v>
      </c>
      <c r="C136" s="38" t="s">
        <v>101</v>
      </c>
      <c r="D136" s="82" t="s">
        <v>234</v>
      </c>
      <c r="E136" s="16">
        <f>2485189-592000</f>
        <v>1893189</v>
      </c>
      <c r="F136" s="82" t="s">
        <v>234</v>
      </c>
      <c r="G136" s="72"/>
      <c r="H136" s="56"/>
      <c r="J136" s="7">
        <v>1892151.09</v>
      </c>
      <c r="K136" s="7">
        <f t="shared" si="1"/>
        <v>99.945176630542448</v>
      </c>
    </row>
    <row r="137" spans="2:11" ht="31.8">
      <c r="B137" s="5" t="s">
        <v>203</v>
      </c>
      <c r="C137" s="38" t="s">
        <v>204</v>
      </c>
      <c r="D137" s="15"/>
      <c r="E137" s="16">
        <f>E138</f>
        <v>62000</v>
      </c>
      <c r="F137" s="72"/>
      <c r="G137" s="72"/>
      <c r="H137" s="56"/>
      <c r="J137" s="7">
        <f>J138</f>
        <v>61236.4</v>
      </c>
      <c r="K137" s="7">
        <f t="shared" si="1"/>
        <v>98.768387096774191</v>
      </c>
    </row>
    <row r="138" spans="2:11" ht="47.4">
      <c r="B138" s="5" t="s">
        <v>10</v>
      </c>
      <c r="C138" s="38" t="s">
        <v>204</v>
      </c>
      <c r="D138" s="15">
        <v>400</v>
      </c>
      <c r="E138" s="16">
        <f>E139</f>
        <v>62000</v>
      </c>
      <c r="F138" s="72"/>
      <c r="G138" s="72"/>
      <c r="H138" s="56"/>
      <c r="J138" s="7">
        <f>J139</f>
        <v>61236.4</v>
      </c>
      <c r="K138" s="7">
        <f t="shared" si="1"/>
        <v>98.768387096774191</v>
      </c>
    </row>
    <row r="139" spans="2:11" ht="18">
      <c r="B139" s="5" t="s">
        <v>11</v>
      </c>
      <c r="C139" s="38" t="s">
        <v>204</v>
      </c>
      <c r="D139" s="15">
        <v>410</v>
      </c>
      <c r="E139" s="16">
        <f>62000</f>
        <v>62000</v>
      </c>
      <c r="F139" s="72"/>
      <c r="G139" s="72"/>
      <c r="H139" s="56"/>
      <c r="J139" s="7">
        <v>61236.4</v>
      </c>
      <c r="K139" s="7">
        <f t="shared" si="1"/>
        <v>98.768387096774191</v>
      </c>
    </row>
    <row r="140" spans="2:11" ht="18">
      <c r="B140" s="17" t="s">
        <v>103</v>
      </c>
      <c r="C140" s="6" t="s">
        <v>105</v>
      </c>
      <c r="D140" s="6"/>
      <c r="E140" s="7">
        <f>E141</f>
        <v>982900</v>
      </c>
      <c r="F140" s="46"/>
      <c r="G140" s="46"/>
      <c r="H140" s="56"/>
      <c r="J140" s="7">
        <f>J141</f>
        <v>941047.64</v>
      </c>
      <c r="K140" s="7">
        <f t="shared" si="1"/>
        <v>95.74195136839964</v>
      </c>
    </row>
    <row r="141" spans="2:11" ht="31.2">
      <c r="B141" s="17" t="s">
        <v>104</v>
      </c>
      <c r="C141" s="6" t="s">
        <v>106</v>
      </c>
      <c r="D141" s="6"/>
      <c r="E141" s="7">
        <f>E142+E144</f>
        <v>982900</v>
      </c>
      <c r="F141" s="46"/>
      <c r="G141" s="46"/>
      <c r="H141" s="56"/>
      <c r="J141" s="7">
        <f>J142+J144</f>
        <v>941047.64</v>
      </c>
      <c r="K141" s="7">
        <f t="shared" si="1"/>
        <v>95.74195136839964</v>
      </c>
    </row>
    <row r="142" spans="2:11" ht="46.8">
      <c r="B142" s="18" t="s">
        <v>35</v>
      </c>
      <c r="C142" s="6" t="s">
        <v>106</v>
      </c>
      <c r="D142" s="6">
        <v>200</v>
      </c>
      <c r="E142" s="7">
        <f>E143</f>
        <v>960900</v>
      </c>
      <c r="F142" s="46"/>
      <c r="G142" s="46"/>
      <c r="H142" s="56"/>
      <c r="J142" s="7">
        <f>J143</f>
        <v>919054.91</v>
      </c>
      <c r="K142" s="7">
        <f t="shared" ref="K142:K205" si="2">J142/E142*100</f>
        <v>95.645219065459457</v>
      </c>
    </row>
    <row r="143" spans="2:11" ht="46.8">
      <c r="B143" s="18" t="s">
        <v>21</v>
      </c>
      <c r="C143" s="6" t="s">
        <v>106</v>
      </c>
      <c r="D143" s="6">
        <v>240</v>
      </c>
      <c r="E143" s="7">
        <f>3575000-46000+92000-777000-200000-520000-292000-871100</f>
        <v>960900</v>
      </c>
      <c r="F143" s="46"/>
      <c r="G143" s="46"/>
      <c r="H143" s="56"/>
      <c r="J143" s="7">
        <v>919054.91</v>
      </c>
      <c r="K143" s="7">
        <f t="shared" si="2"/>
        <v>95.645219065459457</v>
      </c>
    </row>
    <row r="144" spans="2:11" ht="18">
      <c r="B144" s="28" t="s">
        <v>22</v>
      </c>
      <c r="C144" s="6" t="s">
        <v>106</v>
      </c>
      <c r="D144" s="6">
        <v>800</v>
      </c>
      <c r="E144" s="7">
        <f>E145</f>
        <v>22000</v>
      </c>
      <c r="F144" s="46"/>
      <c r="G144" s="46"/>
      <c r="H144" s="56"/>
      <c r="J144" s="7">
        <f>J145</f>
        <v>21992.73</v>
      </c>
      <c r="K144" s="7">
        <f t="shared" si="2"/>
        <v>99.966954545454541</v>
      </c>
    </row>
    <row r="145" spans="2:11" ht="31.2">
      <c r="B145" s="28" t="s">
        <v>23</v>
      </c>
      <c r="C145" s="6" t="s">
        <v>106</v>
      </c>
      <c r="D145" s="6">
        <v>850</v>
      </c>
      <c r="E145" s="7">
        <f>13000+9000</f>
        <v>22000</v>
      </c>
      <c r="F145" s="46"/>
      <c r="G145" s="46"/>
      <c r="H145" s="56"/>
      <c r="J145" s="7">
        <v>21992.73</v>
      </c>
      <c r="K145" s="7">
        <f t="shared" si="2"/>
        <v>99.966954545454541</v>
      </c>
    </row>
    <row r="146" spans="2:11" ht="31.2">
      <c r="B146" s="17" t="s">
        <v>107</v>
      </c>
      <c r="C146" s="6" t="s">
        <v>110</v>
      </c>
      <c r="D146" s="6"/>
      <c r="E146" s="7">
        <f>E147+E152+E155</f>
        <v>2357100</v>
      </c>
      <c r="F146" s="46"/>
      <c r="G146" s="46"/>
      <c r="H146" s="56" t="s">
        <v>41</v>
      </c>
      <c r="J146" s="7">
        <f>J147+J152+J155</f>
        <v>2306433.2100000004</v>
      </c>
      <c r="K146" s="7">
        <f t="shared" si="2"/>
        <v>97.850460735649762</v>
      </c>
    </row>
    <row r="147" spans="2:11" ht="31.2">
      <c r="B147" s="18" t="s">
        <v>109</v>
      </c>
      <c r="C147" s="6" t="s">
        <v>108</v>
      </c>
      <c r="D147" s="6"/>
      <c r="E147" s="7">
        <f>E148+E150</f>
        <v>415300</v>
      </c>
      <c r="F147" s="46"/>
      <c r="G147" s="46"/>
      <c r="H147" s="56"/>
      <c r="J147" s="7">
        <f>J148+J150</f>
        <v>415294.5</v>
      </c>
      <c r="K147" s="7">
        <f t="shared" si="2"/>
        <v>99.998675656152187</v>
      </c>
    </row>
    <row r="148" spans="2:11" ht="46.8">
      <c r="B148" s="18" t="s">
        <v>35</v>
      </c>
      <c r="C148" s="6" t="s">
        <v>108</v>
      </c>
      <c r="D148" s="6">
        <v>200</v>
      </c>
      <c r="E148" s="7">
        <f>E149</f>
        <v>5795</v>
      </c>
      <c r="F148" s="46"/>
      <c r="G148" s="46"/>
      <c r="H148" s="56"/>
      <c r="J148" s="7">
        <f>J149</f>
        <v>5790</v>
      </c>
      <c r="K148" s="7">
        <f t="shared" si="2"/>
        <v>99.913718723037107</v>
      </c>
    </row>
    <row r="149" spans="2:11" ht="46.8">
      <c r="B149" s="18" t="s">
        <v>21</v>
      </c>
      <c r="C149" s="6" t="s">
        <v>108</v>
      </c>
      <c r="D149" s="6">
        <v>240</v>
      </c>
      <c r="E149" s="7">
        <f>400495-350000-44700</f>
        <v>5795</v>
      </c>
      <c r="F149" s="46"/>
      <c r="G149" s="46"/>
      <c r="H149" s="56"/>
      <c r="J149" s="7">
        <v>5790</v>
      </c>
      <c r="K149" s="7">
        <f t="shared" si="2"/>
        <v>99.913718723037107</v>
      </c>
    </row>
    <row r="150" spans="2:11" ht="62.4">
      <c r="B150" s="18" t="s">
        <v>223</v>
      </c>
      <c r="C150" s="6" t="s">
        <v>108</v>
      </c>
      <c r="D150" s="6">
        <v>600</v>
      </c>
      <c r="E150" s="7">
        <f>E151</f>
        <v>409505</v>
      </c>
      <c r="F150" s="46"/>
      <c r="G150" s="46"/>
      <c r="H150" s="56"/>
      <c r="J150" s="7">
        <f>J151</f>
        <v>409504.5</v>
      </c>
      <c r="K150" s="7">
        <f t="shared" si="2"/>
        <v>99.999877901368734</v>
      </c>
    </row>
    <row r="151" spans="2:11" ht="62.4">
      <c r="B151" s="18" t="s">
        <v>230</v>
      </c>
      <c r="C151" s="6" t="s">
        <v>231</v>
      </c>
      <c r="D151" s="6">
        <v>630</v>
      </c>
      <c r="E151" s="7">
        <v>409505</v>
      </c>
      <c r="F151" s="46"/>
      <c r="G151" s="46"/>
      <c r="H151" s="56"/>
      <c r="J151" s="7">
        <v>409504.5</v>
      </c>
      <c r="K151" s="7">
        <f t="shared" si="2"/>
        <v>99.999877901368734</v>
      </c>
    </row>
    <row r="152" spans="2:11" ht="62.4">
      <c r="B152" s="28" t="s">
        <v>111</v>
      </c>
      <c r="C152" s="6" t="s">
        <v>112</v>
      </c>
      <c r="D152" s="6"/>
      <c r="E152" s="7">
        <f>E153</f>
        <v>1860000</v>
      </c>
      <c r="F152" s="46"/>
      <c r="G152" s="46"/>
      <c r="H152" s="56"/>
      <c r="J152" s="7">
        <f>J153</f>
        <v>1818549.57</v>
      </c>
      <c r="K152" s="7">
        <f t="shared" si="2"/>
        <v>97.771482258064523</v>
      </c>
    </row>
    <row r="153" spans="2:11" ht="46.8">
      <c r="B153" s="18" t="s">
        <v>35</v>
      </c>
      <c r="C153" s="6" t="s">
        <v>112</v>
      </c>
      <c r="D153" s="6">
        <v>200</v>
      </c>
      <c r="E153" s="7">
        <f>E154</f>
        <v>1860000</v>
      </c>
      <c r="F153" s="46"/>
      <c r="G153" s="46"/>
      <c r="H153" s="56"/>
      <c r="J153" s="7">
        <f>J154</f>
        <v>1818549.57</v>
      </c>
      <c r="K153" s="7">
        <f t="shared" si="2"/>
        <v>97.771482258064523</v>
      </c>
    </row>
    <row r="154" spans="2:11" ht="46.8">
      <c r="B154" s="18" t="s">
        <v>21</v>
      </c>
      <c r="C154" s="6" t="s">
        <v>112</v>
      </c>
      <c r="D154" s="6">
        <v>240</v>
      </c>
      <c r="E154" s="7">
        <f>1860000</f>
        <v>1860000</v>
      </c>
      <c r="F154" s="46"/>
      <c r="G154" s="46"/>
      <c r="H154" s="56"/>
      <c r="J154" s="7">
        <v>1818549.57</v>
      </c>
      <c r="K154" s="7">
        <f t="shared" si="2"/>
        <v>97.771482258064523</v>
      </c>
    </row>
    <row r="155" spans="2:11" ht="46.8">
      <c r="B155" s="28" t="s">
        <v>113</v>
      </c>
      <c r="C155" s="6" t="s">
        <v>114</v>
      </c>
      <c r="D155" s="6"/>
      <c r="E155" s="7">
        <f>E156</f>
        <v>81800</v>
      </c>
      <c r="F155" s="46"/>
      <c r="G155" s="46"/>
      <c r="H155" s="56" t="s">
        <v>115</v>
      </c>
      <c r="J155" s="7">
        <f>J156</f>
        <v>72589.14</v>
      </c>
      <c r="K155" s="7">
        <f t="shared" si="2"/>
        <v>88.739779951100246</v>
      </c>
    </row>
    <row r="156" spans="2:11" ht="46.8">
      <c r="B156" s="18" t="s">
        <v>35</v>
      </c>
      <c r="C156" s="6" t="s">
        <v>114</v>
      </c>
      <c r="D156" s="6">
        <v>200</v>
      </c>
      <c r="E156" s="7">
        <f>E157</f>
        <v>81800</v>
      </c>
      <c r="F156" s="46"/>
      <c r="G156" s="46"/>
      <c r="H156" s="56"/>
      <c r="J156" s="7">
        <f>J157</f>
        <v>72589.14</v>
      </c>
      <c r="K156" s="7">
        <f t="shared" si="2"/>
        <v>88.739779951100246</v>
      </c>
    </row>
    <row r="157" spans="2:11" ht="46.8">
      <c r="B157" s="18" t="s">
        <v>21</v>
      </c>
      <c r="C157" s="6" t="s">
        <v>114</v>
      </c>
      <c r="D157" s="6">
        <v>240</v>
      </c>
      <c r="E157" s="7">
        <f>93000-11200</f>
        <v>81800</v>
      </c>
      <c r="F157" s="46"/>
      <c r="G157" s="46"/>
      <c r="H157" s="56"/>
      <c r="J157" s="7">
        <v>72589.14</v>
      </c>
      <c r="K157" s="7">
        <f t="shared" si="2"/>
        <v>88.739779951100246</v>
      </c>
    </row>
    <row r="158" spans="2:11" ht="31.2">
      <c r="B158" s="18" t="s">
        <v>117</v>
      </c>
      <c r="C158" s="6" t="s">
        <v>119</v>
      </c>
      <c r="D158" s="6"/>
      <c r="E158" s="7">
        <f>E159+E162</f>
        <v>2055632</v>
      </c>
      <c r="F158" s="46"/>
      <c r="G158" s="46"/>
      <c r="H158" s="56"/>
      <c r="J158" s="7">
        <f>J159+J162</f>
        <v>2014062.95</v>
      </c>
      <c r="K158" s="7">
        <f t="shared" si="2"/>
        <v>97.977797095978275</v>
      </c>
    </row>
    <row r="159" spans="2:11" ht="31.2">
      <c r="B159" s="18" t="s">
        <v>118</v>
      </c>
      <c r="C159" s="6" t="s">
        <v>121</v>
      </c>
      <c r="D159" s="6"/>
      <c r="E159" s="7">
        <f>E160</f>
        <v>1689529</v>
      </c>
      <c r="F159" s="46"/>
      <c r="G159" s="46"/>
      <c r="H159" s="56"/>
      <c r="J159" s="7">
        <f>J160</f>
        <v>1649084.65</v>
      </c>
      <c r="K159" s="7">
        <f t="shared" si="2"/>
        <v>97.606176040778223</v>
      </c>
    </row>
    <row r="160" spans="2:11" ht="46.8">
      <c r="B160" s="18" t="s">
        <v>35</v>
      </c>
      <c r="C160" s="6" t="s">
        <v>122</v>
      </c>
      <c r="D160" s="6">
        <v>200</v>
      </c>
      <c r="E160" s="7">
        <f>E161</f>
        <v>1689529</v>
      </c>
      <c r="F160" s="46"/>
      <c r="G160" s="46"/>
      <c r="H160" s="56"/>
      <c r="J160" s="7">
        <f>J161</f>
        <v>1649084.65</v>
      </c>
      <c r="K160" s="7">
        <f t="shared" si="2"/>
        <v>97.606176040778223</v>
      </c>
    </row>
    <row r="161" spans="2:11" ht="46.8">
      <c r="B161" s="18" t="s">
        <v>21</v>
      </c>
      <c r="C161" s="6" t="s">
        <v>122</v>
      </c>
      <c r="D161" s="6">
        <v>240</v>
      </c>
      <c r="E161" s="7">
        <f>2608000-1600000-108000+400000+190529+199000</f>
        <v>1689529</v>
      </c>
      <c r="F161" s="46"/>
      <c r="G161" s="46"/>
      <c r="H161" s="56"/>
      <c r="J161" s="7">
        <v>1649084.65</v>
      </c>
      <c r="K161" s="7">
        <f t="shared" si="2"/>
        <v>97.606176040778223</v>
      </c>
    </row>
    <row r="162" spans="2:11" ht="47.4">
      <c r="B162" s="5" t="s">
        <v>10</v>
      </c>
      <c r="C162" s="6" t="s">
        <v>122</v>
      </c>
      <c r="D162" s="6">
        <v>400</v>
      </c>
      <c r="E162" s="7">
        <f>E163</f>
        <v>366103</v>
      </c>
      <c r="F162" s="46"/>
      <c r="G162" s="46"/>
      <c r="H162" s="56"/>
      <c r="J162" s="7">
        <f>J163</f>
        <v>364978.3</v>
      </c>
      <c r="K162" s="7">
        <f t="shared" si="2"/>
        <v>99.692791372919643</v>
      </c>
    </row>
    <row r="163" spans="2:11" ht="18">
      <c r="B163" s="5" t="s">
        <v>11</v>
      </c>
      <c r="C163" s="6" t="s">
        <v>122</v>
      </c>
      <c r="D163" s="6">
        <v>410</v>
      </c>
      <c r="E163" s="7">
        <f>366103</f>
        <v>366103</v>
      </c>
      <c r="F163" s="46"/>
      <c r="G163" s="46"/>
      <c r="H163" s="56"/>
      <c r="J163" s="7">
        <v>364978.3</v>
      </c>
      <c r="K163" s="7">
        <f t="shared" si="2"/>
        <v>99.692791372919643</v>
      </c>
    </row>
    <row r="164" spans="2:11" ht="31.2">
      <c r="B164" s="18" t="s">
        <v>120</v>
      </c>
      <c r="C164" s="6" t="s">
        <v>124</v>
      </c>
      <c r="D164" s="6"/>
      <c r="E164" s="7">
        <f>E165+E168</f>
        <v>1612200</v>
      </c>
      <c r="F164" s="46"/>
      <c r="G164" s="46"/>
      <c r="H164" s="56"/>
      <c r="J164" s="7">
        <f>J165+J168</f>
        <v>1612137.62</v>
      </c>
      <c r="K164" s="7">
        <f t="shared" si="2"/>
        <v>99.996130753008316</v>
      </c>
    </row>
    <row r="165" spans="2:11" ht="46.8">
      <c r="B165" s="28" t="s">
        <v>113</v>
      </c>
      <c r="C165" s="6" t="s">
        <v>125</v>
      </c>
      <c r="D165" s="6"/>
      <c r="E165" s="7">
        <f>E166</f>
        <v>332200</v>
      </c>
      <c r="F165" s="46"/>
      <c r="G165" s="46"/>
      <c r="H165" s="56" t="s">
        <v>115</v>
      </c>
      <c r="J165" s="7">
        <f>J166</f>
        <v>332137.62</v>
      </c>
      <c r="K165" s="7">
        <f t="shared" si="2"/>
        <v>99.981222155328112</v>
      </c>
    </row>
    <row r="166" spans="2:11" ht="46.8">
      <c r="B166" s="18" t="s">
        <v>35</v>
      </c>
      <c r="C166" s="6" t="s">
        <v>125</v>
      </c>
      <c r="D166" s="6">
        <v>200</v>
      </c>
      <c r="E166" s="7">
        <f>E167</f>
        <v>332200</v>
      </c>
      <c r="F166" s="46"/>
      <c r="G166" s="46"/>
      <c r="H166" s="56"/>
      <c r="J166" s="7">
        <f>J167</f>
        <v>332137.62</v>
      </c>
      <c r="K166" s="7">
        <f t="shared" si="2"/>
        <v>99.981222155328112</v>
      </c>
    </row>
    <row r="167" spans="2:11" ht="46.8">
      <c r="B167" s="18" t="s">
        <v>21</v>
      </c>
      <c r="C167" s="6" t="s">
        <v>125</v>
      </c>
      <c r="D167" s="6">
        <v>240</v>
      </c>
      <c r="E167" s="7">
        <f>500000-300000+300000-200000+32200</f>
        <v>332200</v>
      </c>
      <c r="F167" s="46"/>
      <c r="G167" s="46"/>
      <c r="H167" s="56"/>
      <c r="J167" s="7">
        <v>332137.62</v>
      </c>
      <c r="K167" s="7">
        <f t="shared" si="2"/>
        <v>99.981222155328112</v>
      </c>
    </row>
    <row r="168" spans="2:11" ht="31.8">
      <c r="B168" s="5" t="s">
        <v>123</v>
      </c>
      <c r="C168" s="6" t="s">
        <v>126</v>
      </c>
      <c r="D168" s="6"/>
      <c r="E168" s="7">
        <f>E169</f>
        <v>1280000</v>
      </c>
      <c r="F168" s="46"/>
      <c r="G168" s="46"/>
      <c r="H168" s="56" t="s">
        <v>41</v>
      </c>
      <c r="J168" s="7">
        <f>J169</f>
        <v>1280000</v>
      </c>
      <c r="K168" s="7">
        <f t="shared" si="2"/>
        <v>100</v>
      </c>
    </row>
    <row r="169" spans="2:11" ht="62.4">
      <c r="B169" s="18" t="s">
        <v>116</v>
      </c>
      <c r="C169" s="6" t="s">
        <v>126</v>
      </c>
      <c r="D169" s="6">
        <v>400</v>
      </c>
      <c r="E169" s="7">
        <f>E170</f>
        <v>1280000</v>
      </c>
      <c r="F169" s="46"/>
      <c r="G169" s="46"/>
      <c r="H169" s="56"/>
      <c r="J169" s="7">
        <f>J170</f>
        <v>1280000</v>
      </c>
      <c r="K169" s="7">
        <f t="shared" si="2"/>
        <v>100</v>
      </c>
    </row>
    <row r="170" spans="2:11" ht="18">
      <c r="B170" s="18" t="s">
        <v>11</v>
      </c>
      <c r="C170" s="6" t="s">
        <v>126</v>
      </c>
      <c r="D170" s="6">
        <v>410</v>
      </c>
      <c r="E170" s="7">
        <f>1300000-20000</f>
        <v>1280000</v>
      </c>
      <c r="F170" s="46"/>
      <c r="G170" s="46"/>
      <c r="H170" s="56"/>
      <c r="J170" s="7">
        <v>1280000</v>
      </c>
      <c r="K170" s="7">
        <f t="shared" si="2"/>
        <v>100</v>
      </c>
    </row>
    <row r="171" spans="2:11" ht="62.4">
      <c r="B171" s="25" t="s">
        <v>130</v>
      </c>
      <c r="C171" s="8" t="s">
        <v>127</v>
      </c>
      <c r="D171" s="8"/>
      <c r="E171" s="9">
        <f>E173+E176</f>
        <v>483800</v>
      </c>
      <c r="F171" s="71"/>
      <c r="G171" s="71"/>
      <c r="H171" s="56"/>
      <c r="J171" s="9">
        <f>J173+J176</f>
        <v>483726.67</v>
      </c>
      <c r="K171" s="9">
        <f t="shared" si="2"/>
        <v>99.984842910293509</v>
      </c>
    </row>
    <row r="172" spans="2:11" ht="46.8">
      <c r="B172" s="17" t="s">
        <v>134</v>
      </c>
      <c r="C172" s="6" t="s">
        <v>136</v>
      </c>
      <c r="D172" s="8"/>
      <c r="E172" s="7">
        <f>E173</f>
        <v>203900</v>
      </c>
      <c r="F172" s="46"/>
      <c r="G172" s="46"/>
      <c r="H172" s="56"/>
      <c r="J172" s="7">
        <f>J173</f>
        <v>203900</v>
      </c>
      <c r="K172" s="7">
        <f t="shared" si="2"/>
        <v>100</v>
      </c>
    </row>
    <row r="173" spans="2:11" ht="62.4">
      <c r="B173" s="17" t="s">
        <v>135</v>
      </c>
      <c r="C173" s="6" t="s">
        <v>137</v>
      </c>
      <c r="D173" s="6"/>
      <c r="E173" s="7">
        <f>E174</f>
        <v>203900</v>
      </c>
      <c r="F173" s="46"/>
      <c r="G173" s="46"/>
      <c r="H173" s="56"/>
      <c r="J173" s="7">
        <f>J174</f>
        <v>203900</v>
      </c>
      <c r="K173" s="7">
        <f t="shared" si="2"/>
        <v>100</v>
      </c>
    </row>
    <row r="174" spans="2:11" ht="46.8">
      <c r="B174" s="18" t="s">
        <v>20</v>
      </c>
      <c r="C174" s="6" t="s">
        <v>137</v>
      </c>
      <c r="D174" s="6">
        <v>200</v>
      </c>
      <c r="E174" s="7">
        <f>E175</f>
        <v>203900</v>
      </c>
      <c r="F174" s="46"/>
      <c r="G174" s="46"/>
      <c r="H174" s="56"/>
      <c r="J174" s="7">
        <f>J175</f>
        <v>203900</v>
      </c>
      <c r="K174" s="7">
        <f t="shared" si="2"/>
        <v>100</v>
      </c>
    </row>
    <row r="175" spans="2:11" ht="46.8">
      <c r="B175" s="18" t="s">
        <v>21</v>
      </c>
      <c r="C175" s="6" t="s">
        <v>137</v>
      </c>
      <c r="D175" s="6">
        <v>240</v>
      </c>
      <c r="E175" s="7">
        <f>225000-21100</f>
        <v>203900</v>
      </c>
      <c r="F175" s="46"/>
      <c r="G175" s="46"/>
      <c r="H175" s="56"/>
      <c r="J175" s="7">
        <v>203900</v>
      </c>
      <c r="K175" s="7">
        <f t="shared" si="2"/>
        <v>100</v>
      </c>
    </row>
    <row r="176" spans="2:11" ht="31.2">
      <c r="B176" s="18" t="s">
        <v>138</v>
      </c>
      <c r="C176" s="6" t="s">
        <v>141</v>
      </c>
      <c r="D176" s="6"/>
      <c r="E176" s="7">
        <f>E177</f>
        <v>279900</v>
      </c>
      <c r="F176" s="46"/>
      <c r="G176" s="46"/>
      <c r="H176" s="56"/>
      <c r="J176" s="7">
        <f>J177</f>
        <v>279826.67</v>
      </c>
      <c r="K176" s="7">
        <f t="shared" si="2"/>
        <v>99.973801357627721</v>
      </c>
    </row>
    <row r="177" spans="2:11" ht="46.8">
      <c r="B177" s="18" t="s">
        <v>140</v>
      </c>
      <c r="C177" s="6" t="s">
        <v>139</v>
      </c>
      <c r="D177" s="6"/>
      <c r="E177" s="7">
        <f>E178</f>
        <v>279900</v>
      </c>
      <c r="F177" s="46"/>
      <c r="G177" s="46"/>
      <c r="H177" s="56"/>
      <c r="J177" s="7">
        <f>J178</f>
        <v>279826.67</v>
      </c>
      <c r="K177" s="7">
        <f t="shared" si="2"/>
        <v>99.973801357627721</v>
      </c>
    </row>
    <row r="178" spans="2:11" ht="46.8">
      <c r="B178" s="18" t="s">
        <v>20</v>
      </c>
      <c r="C178" s="6" t="s">
        <v>139</v>
      </c>
      <c r="D178" s="6">
        <v>200</v>
      </c>
      <c r="E178" s="7">
        <f>E179</f>
        <v>279900</v>
      </c>
      <c r="F178" s="46"/>
      <c r="G178" s="46"/>
      <c r="H178" s="56"/>
      <c r="J178" s="7">
        <f>J179</f>
        <v>279826.67</v>
      </c>
      <c r="K178" s="7">
        <f t="shared" si="2"/>
        <v>99.973801357627721</v>
      </c>
    </row>
    <row r="179" spans="2:11" ht="46.8">
      <c r="B179" s="18" t="s">
        <v>21</v>
      </c>
      <c r="C179" s="6" t="s">
        <v>139</v>
      </c>
      <c r="D179" s="6">
        <v>240</v>
      </c>
      <c r="E179" s="7">
        <f>625000-258000-87100</f>
        <v>279900</v>
      </c>
      <c r="F179" s="46"/>
      <c r="G179" s="46"/>
      <c r="H179" s="56"/>
      <c r="J179" s="7">
        <v>279826.67</v>
      </c>
      <c r="K179" s="7">
        <f t="shared" si="2"/>
        <v>99.973801357627721</v>
      </c>
    </row>
    <row r="180" spans="2:11" ht="31.2">
      <c r="B180" s="25" t="s">
        <v>129</v>
      </c>
      <c r="C180" s="8" t="s">
        <v>128</v>
      </c>
      <c r="D180" s="8"/>
      <c r="E180" s="9">
        <f>E181+E190+E193</f>
        <v>5158300</v>
      </c>
      <c r="F180" s="71"/>
      <c r="G180" s="71"/>
      <c r="H180" s="56"/>
      <c r="J180" s="9">
        <f>J181+J190+J193</f>
        <v>5095340.38</v>
      </c>
      <c r="K180" s="9">
        <f t="shared" si="2"/>
        <v>98.779450206463366</v>
      </c>
    </row>
    <row r="181" spans="2:11" ht="31.2">
      <c r="B181" s="18" t="s">
        <v>131</v>
      </c>
      <c r="C181" s="6" t="s">
        <v>170</v>
      </c>
      <c r="D181" s="6"/>
      <c r="E181" s="7">
        <f>E182+E184+E188+E186</f>
        <v>4515300</v>
      </c>
      <c r="F181" s="46"/>
      <c r="G181" s="46"/>
      <c r="H181" s="56"/>
      <c r="J181" s="7">
        <f>J182+J184+J188+J186</f>
        <v>4452447.18</v>
      </c>
      <c r="K181" s="7">
        <f t="shared" si="2"/>
        <v>98.608003454919938</v>
      </c>
    </row>
    <row r="182" spans="2:11" ht="109.2">
      <c r="B182" s="18" t="s">
        <v>132</v>
      </c>
      <c r="C182" s="6" t="s">
        <v>170</v>
      </c>
      <c r="D182" s="6">
        <v>100</v>
      </c>
      <c r="E182" s="7">
        <f>E183</f>
        <v>3670700</v>
      </c>
      <c r="F182" s="46"/>
      <c r="G182" s="46"/>
      <c r="H182" s="56"/>
      <c r="J182" s="7">
        <f>J183</f>
        <v>3661787.94</v>
      </c>
      <c r="K182" s="7">
        <f t="shared" si="2"/>
        <v>99.757210886206991</v>
      </c>
    </row>
    <row r="183" spans="2:11" ht="31.2">
      <c r="B183" s="17" t="s">
        <v>28</v>
      </c>
      <c r="C183" s="6" t="s">
        <v>170</v>
      </c>
      <c r="D183" s="6">
        <v>110</v>
      </c>
      <c r="E183" s="16">
        <v>3670700</v>
      </c>
      <c r="F183" s="72"/>
      <c r="G183" s="72"/>
      <c r="H183" s="56"/>
      <c r="J183" s="7">
        <v>3661787.94</v>
      </c>
      <c r="K183" s="7">
        <f t="shared" si="2"/>
        <v>99.757210886206991</v>
      </c>
    </row>
    <row r="184" spans="2:11" ht="46.8">
      <c r="B184" s="18" t="s">
        <v>20</v>
      </c>
      <c r="C184" s="6" t="s">
        <v>170</v>
      </c>
      <c r="D184" s="6">
        <v>200</v>
      </c>
      <c r="E184" s="7">
        <f>E185</f>
        <v>711500</v>
      </c>
      <c r="F184" s="46"/>
      <c r="G184" s="46"/>
      <c r="H184" s="56"/>
      <c r="J184" s="7">
        <f>J185</f>
        <v>657902.26</v>
      </c>
      <c r="K184" s="7">
        <f t="shared" si="2"/>
        <v>92.466937456078711</v>
      </c>
    </row>
    <row r="185" spans="2:11" ht="46.8">
      <c r="B185" s="18" t="s">
        <v>21</v>
      </c>
      <c r="C185" s="6" t="s">
        <v>170</v>
      </c>
      <c r="D185" s="6">
        <v>240</v>
      </c>
      <c r="E185" s="16">
        <v>711500</v>
      </c>
      <c r="F185" s="72"/>
      <c r="G185" s="72"/>
      <c r="H185" s="56"/>
      <c r="I185" s="59"/>
      <c r="J185" s="7">
        <v>657902.26</v>
      </c>
      <c r="K185" s="7">
        <f t="shared" si="2"/>
        <v>92.466937456078711</v>
      </c>
    </row>
    <row r="186" spans="2:11" ht="31.8">
      <c r="B186" s="53" t="s">
        <v>150</v>
      </c>
      <c r="C186" s="6" t="s">
        <v>170</v>
      </c>
      <c r="D186" s="41" t="s">
        <v>152</v>
      </c>
      <c r="E186" s="7">
        <f>E187</f>
        <v>43700</v>
      </c>
      <c r="F186" s="72"/>
      <c r="G186" s="72"/>
      <c r="H186" s="56"/>
      <c r="I186" s="59"/>
      <c r="J186" s="7">
        <f>J187</f>
        <v>43624.6</v>
      </c>
      <c r="K186" s="7">
        <f t="shared" si="2"/>
        <v>99.827459954233404</v>
      </c>
    </row>
    <row r="187" spans="2:11" ht="47.4">
      <c r="B187" s="53" t="s">
        <v>151</v>
      </c>
      <c r="C187" s="6" t="s">
        <v>170</v>
      </c>
      <c r="D187" s="41" t="s">
        <v>153</v>
      </c>
      <c r="E187" s="7">
        <v>43700</v>
      </c>
      <c r="F187" s="72"/>
      <c r="G187" s="72"/>
      <c r="H187" s="56"/>
      <c r="I187" s="59"/>
      <c r="J187" s="7">
        <v>43624.6</v>
      </c>
      <c r="K187" s="7">
        <f t="shared" si="2"/>
        <v>99.827459954233404</v>
      </c>
    </row>
    <row r="188" spans="2:11" ht="18">
      <c r="B188" s="28" t="s">
        <v>22</v>
      </c>
      <c r="C188" s="6" t="s">
        <v>170</v>
      </c>
      <c r="D188" s="6">
        <v>800</v>
      </c>
      <c r="E188" s="16">
        <f>E189</f>
        <v>89400</v>
      </c>
      <c r="F188" s="72"/>
      <c r="G188" s="72"/>
      <c r="H188" s="56"/>
      <c r="J188" s="7">
        <f>J189</f>
        <v>89132.38</v>
      </c>
      <c r="K188" s="7">
        <f t="shared" si="2"/>
        <v>99.700648769574954</v>
      </c>
    </row>
    <row r="189" spans="2:11" ht="31.2">
      <c r="B189" s="28" t="s">
        <v>23</v>
      </c>
      <c r="C189" s="6" t="s">
        <v>170</v>
      </c>
      <c r="D189" s="6">
        <v>850</v>
      </c>
      <c r="E189" s="16">
        <f>80000+5000+6500-2100</f>
        <v>89400</v>
      </c>
      <c r="F189" s="72"/>
      <c r="G189" s="72"/>
      <c r="H189" s="56"/>
      <c r="J189" s="7">
        <v>89132.38</v>
      </c>
      <c r="K189" s="7">
        <f t="shared" si="2"/>
        <v>99.700648769574954</v>
      </c>
    </row>
    <row r="190" spans="2:11" ht="46.8">
      <c r="B190" s="28" t="s">
        <v>113</v>
      </c>
      <c r="C190" s="6" t="s">
        <v>218</v>
      </c>
      <c r="D190" s="6"/>
      <c r="E190" s="16">
        <f>E191</f>
        <v>119000</v>
      </c>
      <c r="F190" s="72"/>
      <c r="G190" s="72"/>
      <c r="H190" s="56"/>
      <c r="J190" s="16">
        <f>J191</f>
        <v>119000</v>
      </c>
      <c r="K190" s="7">
        <f t="shared" si="2"/>
        <v>100</v>
      </c>
    </row>
    <row r="191" spans="2:11" ht="46.8">
      <c r="B191" s="18" t="s">
        <v>35</v>
      </c>
      <c r="C191" s="6" t="s">
        <v>219</v>
      </c>
      <c r="D191" s="6">
        <v>200</v>
      </c>
      <c r="E191" s="16">
        <f>E192</f>
        <v>119000</v>
      </c>
      <c r="F191" s="72"/>
      <c r="G191" s="72"/>
      <c r="H191" s="56"/>
      <c r="J191" s="16">
        <f>J192</f>
        <v>119000</v>
      </c>
      <c r="K191" s="7">
        <f t="shared" si="2"/>
        <v>100</v>
      </c>
    </row>
    <row r="192" spans="2:11" ht="46.8">
      <c r="B192" s="18" t="s">
        <v>21</v>
      </c>
      <c r="C192" s="6" t="s">
        <v>219</v>
      </c>
      <c r="D192" s="6">
        <v>240</v>
      </c>
      <c r="E192" s="16">
        <f>119000+12000-12000</f>
        <v>119000</v>
      </c>
      <c r="F192" s="72"/>
      <c r="G192" s="72"/>
      <c r="H192" s="56"/>
      <c r="J192" s="16">
        <f>119000+12000-12000</f>
        <v>119000</v>
      </c>
      <c r="K192" s="7">
        <f t="shared" si="2"/>
        <v>100</v>
      </c>
    </row>
    <row r="193" spans="2:11" ht="18">
      <c r="B193" s="28" t="s">
        <v>133</v>
      </c>
      <c r="C193" s="6" t="s">
        <v>171</v>
      </c>
      <c r="D193" s="6"/>
      <c r="E193" s="16">
        <f>E194</f>
        <v>524000</v>
      </c>
      <c r="F193" s="72"/>
      <c r="G193" s="72"/>
      <c r="H193" s="56"/>
      <c r="J193" s="7">
        <f>J194</f>
        <v>523893.2</v>
      </c>
      <c r="K193" s="7">
        <f t="shared" si="2"/>
        <v>99.979618320610683</v>
      </c>
    </row>
    <row r="194" spans="2:11" ht="46.8">
      <c r="B194" s="18" t="s">
        <v>20</v>
      </c>
      <c r="C194" s="6" t="s">
        <v>171</v>
      </c>
      <c r="D194" s="6">
        <v>200</v>
      </c>
      <c r="E194" s="16">
        <f>E195</f>
        <v>524000</v>
      </c>
      <c r="F194" s="72"/>
      <c r="G194" s="72"/>
      <c r="H194" s="56"/>
      <c r="J194" s="7">
        <f>J195</f>
        <v>523893.2</v>
      </c>
      <c r="K194" s="7">
        <f t="shared" si="2"/>
        <v>99.979618320610683</v>
      </c>
    </row>
    <row r="195" spans="2:11" ht="46.8">
      <c r="B195" s="18" t="s">
        <v>21</v>
      </c>
      <c r="C195" s="6" t="s">
        <v>171</v>
      </c>
      <c r="D195" s="6">
        <v>240</v>
      </c>
      <c r="E195" s="16">
        <f>276000+258000-10000</f>
        <v>524000</v>
      </c>
      <c r="F195" s="72"/>
      <c r="G195" s="72"/>
      <c r="H195" s="56"/>
      <c r="J195" s="7">
        <v>523893.2</v>
      </c>
      <c r="K195" s="7">
        <f t="shared" si="2"/>
        <v>99.979618320610683</v>
      </c>
    </row>
    <row r="196" spans="2:11" ht="31.2">
      <c r="B196" s="39" t="s">
        <v>142</v>
      </c>
      <c r="C196" s="8" t="s">
        <v>143</v>
      </c>
      <c r="D196" s="8"/>
      <c r="E196" s="9">
        <f>E197+E218+E222</f>
        <v>22493792</v>
      </c>
      <c r="F196" s="71"/>
      <c r="G196" s="71"/>
      <c r="H196" s="56"/>
      <c r="J196" s="9">
        <f>J197+J218+J222</f>
        <v>21540716.5</v>
      </c>
      <c r="K196" s="9">
        <f t="shared" si="2"/>
        <v>95.762939836911443</v>
      </c>
    </row>
    <row r="197" spans="2:11" ht="31.2">
      <c r="B197" s="18" t="s">
        <v>144</v>
      </c>
      <c r="C197" s="6" t="s">
        <v>145</v>
      </c>
      <c r="D197" s="6"/>
      <c r="E197" s="7">
        <f>E198+E205+E208</f>
        <v>21664292</v>
      </c>
      <c r="F197" s="46"/>
      <c r="G197" s="46"/>
      <c r="H197" s="56" t="s">
        <v>156</v>
      </c>
      <c r="J197" s="7">
        <f>J198+J205+J208</f>
        <v>20713759.73</v>
      </c>
      <c r="K197" s="7">
        <f t="shared" si="2"/>
        <v>95.612447108818515</v>
      </c>
    </row>
    <row r="198" spans="2:11" ht="46.8">
      <c r="B198" s="18" t="s">
        <v>146</v>
      </c>
      <c r="C198" s="6" t="s">
        <v>147</v>
      </c>
      <c r="D198" s="6"/>
      <c r="E198" s="7">
        <f>E199+E201+E203</f>
        <v>20699600</v>
      </c>
      <c r="F198" s="46"/>
      <c r="G198" s="46"/>
      <c r="H198" s="56"/>
      <c r="J198" s="7">
        <f>J199+J201+J203</f>
        <v>19749123.150000002</v>
      </c>
      <c r="K198" s="7">
        <f t="shared" si="2"/>
        <v>95.4082356663897</v>
      </c>
    </row>
    <row r="199" spans="2:11" ht="109.2">
      <c r="B199" s="18" t="s">
        <v>132</v>
      </c>
      <c r="C199" s="6" t="s">
        <v>147</v>
      </c>
      <c r="D199" s="6">
        <v>100</v>
      </c>
      <c r="E199" s="7">
        <f>E200</f>
        <v>16882000</v>
      </c>
      <c r="F199" s="46"/>
      <c r="G199" s="72"/>
      <c r="H199" s="56"/>
      <c r="J199" s="7">
        <f>J200</f>
        <v>16227979.300000001</v>
      </c>
      <c r="K199" s="7">
        <f t="shared" si="2"/>
        <v>96.125928799905225</v>
      </c>
    </row>
    <row r="200" spans="2:11" ht="46.8">
      <c r="B200" s="18" t="s">
        <v>19</v>
      </c>
      <c r="C200" s="6" t="s">
        <v>147</v>
      </c>
      <c r="D200" s="6">
        <v>120</v>
      </c>
      <c r="E200" s="7">
        <v>16882000</v>
      </c>
      <c r="F200" s="46"/>
      <c r="G200" s="72"/>
      <c r="H200" s="56"/>
      <c r="J200" s="7">
        <v>16227979.300000001</v>
      </c>
      <c r="K200" s="7">
        <f t="shared" si="2"/>
        <v>96.125928799905225</v>
      </c>
    </row>
    <row r="201" spans="2:11" ht="46.8">
      <c r="B201" s="18" t="s">
        <v>20</v>
      </c>
      <c r="C201" s="6" t="s">
        <v>147</v>
      </c>
      <c r="D201" s="6">
        <v>200</v>
      </c>
      <c r="E201" s="7">
        <f>E202</f>
        <v>3666000</v>
      </c>
      <c r="F201" s="46"/>
      <c r="G201" s="72"/>
      <c r="H201" s="56"/>
      <c r="J201" s="7">
        <f>J202</f>
        <v>3424642.14</v>
      </c>
      <c r="K201" s="7">
        <f t="shared" si="2"/>
        <v>93.416315875613748</v>
      </c>
    </row>
    <row r="202" spans="2:11" ht="46.8">
      <c r="B202" s="18" t="s">
        <v>21</v>
      </c>
      <c r="C202" s="6" t="s">
        <v>147</v>
      </c>
      <c r="D202" s="6">
        <v>240</v>
      </c>
      <c r="E202" s="7">
        <v>3666000</v>
      </c>
      <c r="F202" s="46"/>
      <c r="G202" s="72"/>
      <c r="H202" s="56"/>
      <c r="J202" s="7">
        <v>3424642.14</v>
      </c>
      <c r="K202" s="7">
        <f t="shared" si="2"/>
        <v>93.416315875613748</v>
      </c>
    </row>
    <row r="203" spans="2:11" ht="18">
      <c r="B203" s="28" t="s">
        <v>22</v>
      </c>
      <c r="C203" s="6" t="s">
        <v>147</v>
      </c>
      <c r="D203" s="6">
        <v>800</v>
      </c>
      <c r="E203" s="7">
        <f>E204</f>
        <v>151600</v>
      </c>
      <c r="F203" s="46"/>
      <c r="G203" s="72"/>
      <c r="H203" s="56"/>
      <c r="J203" s="7">
        <f>J204</f>
        <v>96501.71</v>
      </c>
      <c r="K203" s="7">
        <f t="shared" si="2"/>
        <v>63.655481530343017</v>
      </c>
    </row>
    <row r="204" spans="2:11" ht="31.2">
      <c r="B204" s="28" t="s">
        <v>23</v>
      </c>
      <c r="C204" s="6" t="s">
        <v>147</v>
      </c>
      <c r="D204" s="6">
        <v>850</v>
      </c>
      <c r="E204" s="7">
        <f>50000+60000+39000+2600</f>
        <v>151600</v>
      </c>
      <c r="F204" s="46"/>
      <c r="G204" s="72"/>
      <c r="H204" s="56"/>
      <c r="J204" s="7">
        <v>96501.71</v>
      </c>
      <c r="K204" s="7">
        <f t="shared" si="2"/>
        <v>63.655481530343017</v>
      </c>
    </row>
    <row r="205" spans="2:11" ht="46.8">
      <c r="B205" s="28" t="s">
        <v>158</v>
      </c>
      <c r="C205" s="6" t="s">
        <v>182</v>
      </c>
      <c r="D205" s="6"/>
      <c r="E205" s="7">
        <f>E206</f>
        <v>507200</v>
      </c>
      <c r="F205" s="46"/>
      <c r="G205" s="46"/>
      <c r="H205" s="56"/>
      <c r="J205" s="7">
        <f>J206</f>
        <v>507144.58</v>
      </c>
      <c r="K205" s="7">
        <f t="shared" si="2"/>
        <v>99.989073343848588</v>
      </c>
    </row>
    <row r="206" spans="2:11" ht="46.8">
      <c r="B206" s="18" t="s">
        <v>20</v>
      </c>
      <c r="C206" s="6" t="s">
        <v>182</v>
      </c>
      <c r="D206" s="6">
        <v>200</v>
      </c>
      <c r="E206" s="7">
        <f>E207</f>
        <v>507200</v>
      </c>
      <c r="F206" s="46"/>
      <c r="G206" s="46"/>
      <c r="H206" s="56"/>
      <c r="J206" s="7">
        <f>J207</f>
        <v>507144.58</v>
      </c>
      <c r="K206" s="7">
        <f t="shared" ref="K206:K269" si="3">J206/E206*100</f>
        <v>99.989073343848588</v>
      </c>
    </row>
    <row r="207" spans="2:11" ht="46.8">
      <c r="B207" s="18" t="s">
        <v>21</v>
      </c>
      <c r="C207" s="6" t="s">
        <v>182</v>
      </c>
      <c r="D207" s="6">
        <v>240</v>
      </c>
      <c r="E207" s="7">
        <f>1079000-277000-294800</f>
        <v>507200</v>
      </c>
      <c r="F207" s="46"/>
      <c r="G207" s="72"/>
      <c r="H207" s="56"/>
      <c r="J207" s="7">
        <v>507144.58</v>
      </c>
      <c r="K207" s="7">
        <f t="shared" si="3"/>
        <v>99.989073343848588</v>
      </c>
    </row>
    <row r="208" spans="2:11" ht="46.8">
      <c r="B208" s="18" t="s">
        <v>188</v>
      </c>
      <c r="C208" s="6" t="s">
        <v>191</v>
      </c>
      <c r="D208" s="6"/>
      <c r="E208" s="7">
        <f>E209+E212+E215</f>
        <v>457492</v>
      </c>
      <c r="F208" s="46"/>
      <c r="G208" s="72"/>
      <c r="H208" s="56"/>
      <c r="J208" s="7">
        <f>J209+J212+J215</f>
        <v>457492</v>
      </c>
      <c r="K208" s="7">
        <f t="shared" si="3"/>
        <v>100</v>
      </c>
    </row>
    <row r="209" spans="2:11" ht="187.2">
      <c r="B209" s="18" t="s">
        <v>189</v>
      </c>
      <c r="C209" s="6" t="s">
        <v>192</v>
      </c>
      <c r="D209" s="6"/>
      <c r="E209" s="7">
        <f>E210</f>
        <v>128884</v>
      </c>
      <c r="F209" s="46"/>
      <c r="G209" s="72"/>
      <c r="H209" s="56"/>
      <c r="J209" s="7">
        <f>J210</f>
        <v>128884</v>
      </c>
      <c r="K209" s="7">
        <f t="shared" si="3"/>
        <v>100</v>
      </c>
    </row>
    <row r="210" spans="2:11" ht="18">
      <c r="B210" s="79" t="s">
        <v>190</v>
      </c>
      <c r="C210" s="6" t="s">
        <v>192</v>
      </c>
      <c r="D210" s="6">
        <v>500</v>
      </c>
      <c r="E210" s="7">
        <f>E211</f>
        <v>128884</v>
      </c>
      <c r="F210" s="46"/>
      <c r="G210" s="72"/>
      <c r="H210" s="56"/>
      <c r="J210" s="7">
        <f>J211</f>
        <v>128884</v>
      </c>
      <c r="K210" s="7">
        <f t="shared" si="3"/>
        <v>100</v>
      </c>
    </row>
    <row r="211" spans="2:11" ht="18">
      <c r="B211" s="80" t="s">
        <v>184</v>
      </c>
      <c r="C211" s="6" t="s">
        <v>192</v>
      </c>
      <c r="D211" s="6">
        <v>540</v>
      </c>
      <c r="E211" s="7">
        <v>128884</v>
      </c>
      <c r="F211" s="46"/>
      <c r="G211" s="72"/>
      <c r="H211" s="56"/>
      <c r="J211" s="7">
        <v>128884</v>
      </c>
      <c r="K211" s="7">
        <f t="shared" si="3"/>
        <v>100</v>
      </c>
    </row>
    <row r="212" spans="2:11" ht="202.8">
      <c r="B212" s="102" t="s">
        <v>193</v>
      </c>
      <c r="C212" s="6" t="s">
        <v>194</v>
      </c>
      <c r="D212" s="6"/>
      <c r="E212" s="7">
        <f>E213</f>
        <v>221608</v>
      </c>
      <c r="F212" s="46"/>
      <c r="G212" s="72"/>
      <c r="H212" s="56"/>
      <c r="J212" s="7">
        <f>J213</f>
        <v>221608</v>
      </c>
      <c r="K212" s="7">
        <f t="shared" si="3"/>
        <v>100</v>
      </c>
    </row>
    <row r="213" spans="2:11" ht="18">
      <c r="B213" s="79" t="s">
        <v>190</v>
      </c>
      <c r="C213" s="6" t="s">
        <v>194</v>
      </c>
      <c r="D213" s="6">
        <v>500</v>
      </c>
      <c r="E213" s="7">
        <f>E214</f>
        <v>221608</v>
      </c>
      <c r="F213" s="46"/>
      <c r="G213" s="72"/>
      <c r="H213" s="56"/>
      <c r="J213" s="7">
        <f>J214</f>
        <v>221608</v>
      </c>
      <c r="K213" s="7">
        <f t="shared" si="3"/>
        <v>100</v>
      </c>
    </row>
    <row r="214" spans="2:11" ht="18">
      <c r="B214" s="80" t="s">
        <v>184</v>
      </c>
      <c r="C214" s="6" t="s">
        <v>194</v>
      </c>
      <c r="D214" s="6">
        <v>540</v>
      </c>
      <c r="E214" s="7">
        <v>221608</v>
      </c>
      <c r="F214" s="46"/>
      <c r="G214" s="72"/>
      <c r="H214" s="56"/>
      <c r="J214" s="7">
        <v>221608</v>
      </c>
      <c r="K214" s="7">
        <f t="shared" si="3"/>
        <v>100</v>
      </c>
    </row>
    <row r="215" spans="2:11" ht="156">
      <c r="B215" s="102" t="s">
        <v>195</v>
      </c>
      <c r="C215" s="6" t="s">
        <v>196</v>
      </c>
      <c r="D215" s="6"/>
      <c r="E215" s="7">
        <f>E216</f>
        <v>107000</v>
      </c>
      <c r="F215" s="46"/>
      <c r="G215" s="72"/>
      <c r="H215" s="56"/>
      <c r="J215" s="7">
        <f>J216</f>
        <v>107000</v>
      </c>
      <c r="K215" s="7">
        <f t="shared" si="3"/>
        <v>100</v>
      </c>
    </row>
    <row r="216" spans="2:11" ht="18">
      <c r="B216" s="79" t="s">
        <v>190</v>
      </c>
      <c r="C216" s="6" t="s">
        <v>196</v>
      </c>
      <c r="D216" s="6">
        <v>500</v>
      </c>
      <c r="E216" s="7">
        <f>E217</f>
        <v>107000</v>
      </c>
      <c r="F216" s="46"/>
      <c r="G216" s="72"/>
      <c r="H216" s="56"/>
      <c r="J216" s="7">
        <f>J217</f>
        <v>107000</v>
      </c>
      <c r="K216" s="7">
        <f t="shared" si="3"/>
        <v>100</v>
      </c>
    </row>
    <row r="217" spans="2:11" ht="18">
      <c r="B217" s="80" t="s">
        <v>184</v>
      </c>
      <c r="C217" s="6" t="s">
        <v>196</v>
      </c>
      <c r="D217" s="6">
        <v>540</v>
      </c>
      <c r="E217" s="7">
        <v>107000</v>
      </c>
      <c r="F217" s="46"/>
      <c r="G217" s="72"/>
      <c r="H217" s="56"/>
      <c r="J217" s="7">
        <v>107000</v>
      </c>
      <c r="K217" s="7">
        <f t="shared" si="3"/>
        <v>100</v>
      </c>
    </row>
    <row r="218" spans="2:11" ht="31.2">
      <c r="B218" s="18" t="s">
        <v>149</v>
      </c>
      <c r="C218" s="6" t="s">
        <v>154</v>
      </c>
      <c r="D218" s="6"/>
      <c r="E218" s="7">
        <f>E219</f>
        <v>194000</v>
      </c>
      <c r="F218" s="46"/>
      <c r="G218" s="46"/>
      <c r="H218" s="56"/>
      <c r="J218" s="7">
        <f>J219</f>
        <v>191532.93</v>
      </c>
      <c r="K218" s="7">
        <f t="shared" si="3"/>
        <v>98.728314432989677</v>
      </c>
    </row>
    <row r="219" spans="2:11" ht="62.4">
      <c r="B219" s="58" t="s">
        <v>37</v>
      </c>
      <c r="C219" s="6" t="s">
        <v>157</v>
      </c>
      <c r="D219" s="8"/>
      <c r="E219" s="7">
        <f>E220</f>
        <v>194000</v>
      </c>
      <c r="F219" s="46"/>
      <c r="G219" s="46"/>
      <c r="H219" s="56" t="s">
        <v>155</v>
      </c>
      <c r="J219" s="7">
        <f>J220</f>
        <v>191532.93</v>
      </c>
      <c r="K219" s="7">
        <f t="shared" si="3"/>
        <v>98.728314432989677</v>
      </c>
    </row>
    <row r="220" spans="2:11" ht="31.8">
      <c r="B220" s="53" t="s">
        <v>150</v>
      </c>
      <c r="C220" s="6" t="s">
        <v>157</v>
      </c>
      <c r="D220" s="41" t="s">
        <v>152</v>
      </c>
      <c r="E220" s="7">
        <f>E221</f>
        <v>194000</v>
      </c>
      <c r="F220" s="46"/>
      <c r="G220" s="46"/>
      <c r="H220" s="56"/>
      <c r="J220" s="7">
        <f>J221</f>
        <v>191532.93</v>
      </c>
      <c r="K220" s="7">
        <f t="shared" si="3"/>
        <v>98.728314432989677</v>
      </c>
    </row>
    <row r="221" spans="2:11" ht="47.4">
      <c r="B221" s="53" t="s">
        <v>151</v>
      </c>
      <c r="C221" s="6" t="s">
        <v>250</v>
      </c>
      <c r="D221" s="41" t="s">
        <v>153</v>
      </c>
      <c r="E221" s="7">
        <f>67000+117000+10000</f>
        <v>194000</v>
      </c>
      <c r="F221" s="46"/>
      <c r="G221" s="72"/>
      <c r="H221" s="56"/>
      <c r="J221" s="7">
        <v>191532.93</v>
      </c>
      <c r="K221" s="7">
        <f t="shared" si="3"/>
        <v>98.728314432989677</v>
      </c>
    </row>
    <row r="222" spans="2:11" ht="46.8">
      <c r="B222" s="18" t="s">
        <v>168</v>
      </c>
      <c r="C222" s="6" t="s">
        <v>160</v>
      </c>
      <c r="D222" s="6"/>
      <c r="E222" s="7">
        <f>E223</f>
        <v>635500</v>
      </c>
      <c r="F222" s="46"/>
      <c r="G222" s="46"/>
      <c r="H222" s="56" t="s">
        <v>148</v>
      </c>
      <c r="J222" s="7">
        <f>J223</f>
        <v>635423.84</v>
      </c>
      <c r="K222" s="7">
        <f t="shared" si="3"/>
        <v>99.988015735641227</v>
      </c>
    </row>
    <row r="223" spans="2:11" ht="46.8">
      <c r="B223" s="18" t="s">
        <v>169</v>
      </c>
      <c r="C223" s="6" t="s">
        <v>159</v>
      </c>
      <c r="D223" s="6"/>
      <c r="E223" s="7">
        <f>E224</f>
        <v>635500</v>
      </c>
      <c r="F223" s="46"/>
      <c r="G223" s="46"/>
      <c r="H223" s="56"/>
      <c r="J223" s="7">
        <f>J224</f>
        <v>635423.84</v>
      </c>
      <c r="K223" s="7">
        <f t="shared" si="3"/>
        <v>99.988015735641227</v>
      </c>
    </row>
    <row r="224" spans="2:11" ht="46.8">
      <c r="B224" s="18" t="s">
        <v>20</v>
      </c>
      <c r="C224" s="6" t="s">
        <v>159</v>
      </c>
      <c r="D224" s="6">
        <v>200</v>
      </c>
      <c r="E224" s="7">
        <f>E225</f>
        <v>635500</v>
      </c>
      <c r="F224" s="46"/>
      <c r="G224" s="46"/>
      <c r="H224" s="56"/>
      <c r="J224" s="7">
        <f>J225</f>
        <v>635423.84</v>
      </c>
      <c r="K224" s="7">
        <f t="shared" si="3"/>
        <v>99.988015735641227</v>
      </c>
    </row>
    <row r="225" spans="2:11" ht="46.8">
      <c r="B225" s="18" t="s">
        <v>21</v>
      </c>
      <c r="C225" s="6" t="s">
        <v>159</v>
      </c>
      <c r="D225" s="6">
        <v>240</v>
      </c>
      <c r="E225" s="7">
        <f>1000000-364500</f>
        <v>635500</v>
      </c>
      <c r="F225" s="46"/>
      <c r="G225" s="72"/>
      <c r="H225" s="56"/>
      <c r="J225" s="7">
        <v>635423.84</v>
      </c>
      <c r="K225" s="7">
        <f t="shared" si="3"/>
        <v>99.988015735641227</v>
      </c>
    </row>
    <row r="226" spans="2:11" ht="31.2">
      <c r="B226" s="92" t="s">
        <v>161</v>
      </c>
      <c r="C226" s="93"/>
      <c r="D226" s="93"/>
      <c r="E226" s="94">
        <f>E13+E17+E41+E54+E86+E171+E180+E196</f>
        <v>95390708</v>
      </c>
      <c r="F226" s="73"/>
      <c r="G226" s="73"/>
      <c r="H226" s="56"/>
      <c r="J226" s="94">
        <f>J13+J17+J41+J54+J86+J171+J180+J196</f>
        <v>92549145.209999993</v>
      </c>
      <c r="K226" s="9">
        <f t="shared" si="3"/>
        <v>97.021132509048996</v>
      </c>
    </row>
    <row r="227" spans="2:11" ht="18">
      <c r="B227" s="92" t="s">
        <v>162</v>
      </c>
      <c r="C227" s="93"/>
      <c r="D227" s="93"/>
      <c r="E227" s="94">
        <f>E228+E232+E270</f>
        <v>7232079</v>
      </c>
      <c r="F227" s="73"/>
      <c r="G227" s="73"/>
      <c r="H227" s="56"/>
      <c r="J227" s="94">
        <f>J228+J232+J270</f>
        <v>7196250.7800000003</v>
      </c>
      <c r="K227" s="9">
        <f t="shared" si="3"/>
        <v>99.504593077592219</v>
      </c>
    </row>
    <row r="228" spans="2:11" ht="46.8">
      <c r="B228" s="31" t="s">
        <v>25</v>
      </c>
      <c r="C228" s="47" t="s">
        <v>16</v>
      </c>
      <c r="D228" s="32"/>
      <c r="E228" s="9">
        <f>E229</f>
        <v>1150799</v>
      </c>
      <c r="F228" s="68"/>
      <c r="G228" s="68"/>
      <c r="H228" s="56"/>
      <c r="J228" s="9">
        <f>J229</f>
        <v>1150612.8700000001</v>
      </c>
      <c r="K228" s="9">
        <f t="shared" si="3"/>
        <v>99.983826020008721</v>
      </c>
    </row>
    <row r="229" spans="2:11" ht="31.2">
      <c r="B229" s="26" t="s">
        <v>26</v>
      </c>
      <c r="C229" s="61" t="s">
        <v>17</v>
      </c>
      <c r="D229" s="27"/>
      <c r="E229" s="9">
        <f>E230</f>
        <v>1150799</v>
      </c>
      <c r="F229" s="68"/>
      <c r="G229" s="68"/>
      <c r="H229" s="56"/>
      <c r="J229" s="9">
        <f>J230</f>
        <v>1150612.8700000001</v>
      </c>
      <c r="K229" s="9">
        <f t="shared" si="3"/>
        <v>99.983826020008721</v>
      </c>
    </row>
    <row r="230" spans="2:11" ht="109.2">
      <c r="B230" s="28" t="s">
        <v>18</v>
      </c>
      <c r="C230" s="30" t="s">
        <v>17</v>
      </c>
      <c r="D230" s="29">
        <v>100</v>
      </c>
      <c r="E230" s="7">
        <f>E231</f>
        <v>1150799</v>
      </c>
      <c r="F230" s="69"/>
      <c r="G230" s="69"/>
      <c r="H230" s="56"/>
      <c r="J230" s="7">
        <f>J231</f>
        <v>1150612.8700000001</v>
      </c>
      <c r="K230" s="7">
        <f t="shared" si="3"/>
        <v>99.983826020008721</v>
      </c>
    </row>
    <row r="231" spans="2:11" ht="46.8">
      <c r="B231" s="28" t="s">
        <v>19</v>
      </c>
      <c r="C231" s="30" t="s">
        <v>17</v>
      </c>
      <c r="D231" s="29">
        <v>120</v>
      </c>
      <c r="E231" s="7">
        <f>1319000-168201</f>
        <v>1150799</v>
      </c>
      <c r="F231" s="69"/>
      <c r="G231" s="69"/>
      <c r="H231" s="56"/>
      <c r="J231" s="7">
        <v>1150612.8700000001</v>
      </c>
      <c r="K231" s="7">
        <f t="shared" si="3"/>
        <v>99.983826020008721</v>
      </c>
    </row>
    <row r="232" spans="2:11" ht="27.6">
      <c r="B232" s="76" t="s">
        <v>173</v>
      </c>
      <c r="C232" s="47" t="s">
        <v>178</v>
      </c>
      <c r="D232" s="77"/>
      <c r="E232" s="9">
        <f>E233+E236+E239+E256+E263+E242+E253+E247+E250</f>
        <v>5983560</v>
      </c>
      <c r="F232" s="69"/>
      <c r="G232" s="69"/>
      <c r="H232" s="56"/>
      <c r="J232" s="9">
        <f>J233+J236+J239+J256+J263+J242+J253+J247+J250</f>
        <v>5950591.75</v>
      </c>
      <c r="K232" s="9">
        <f t="shared" si="3"/>
        <v>99.449019480041983</v>
      </c>
    </row>
    <row r="233" spans="2:11" ht="47.4">
      <c r="B233" s="10" t="s">
        <v>163</v>
      </c>
      <c r="C233" s="8" t="s">
        <v>164</v>
      </c>
      <c r="D233" s="49"/>
      <c r="E233" s="9">
        <f>E234</f>
        <v>6447</v>
      </c>
      <c r="F233" s="71"/>
      <c r="G233" s="71"/>
      <c r="H233" s="56"/>
      <c r="J233" s="9">
        <f>J234</f>
        <v>6446.7</v>
      </c>
      <c r="K233" s="9">
        <f t="shared" si="3"/>
        <v>99.995346672871094</v>
      </c>
    </row>
    <row r="234" spans="2:11" ht="18">
      <c r="B234" s="60" t="s">
        <v>22</v>
      </c>
      <c r="C234" s="6" t="s">
        <v>164</v>
      </c>
      <c r="D234" s="33">
        <v>800</v>
      </c>
      <c r="E234" s="7">
        <f>E235</f>
        <v>6447</v>
      </c>
      <c r="F234" s="46"/>
      <c r="G234" s="46"/>
      <c r="H234" s="56"/>
      <c r="J234" s="7">
        <f>J235</f>
        <v>6446.7</v>
      </c>
      <c r="K234" s="7">
        <f t="shared" si="3"/>
        <v>99.995346672871094</v>
      </c>
    </row>
    <row r="235" spans="2:11" ht="31.8">
      <c r="B235" s="5" t="s">
        <v>23</v>
      </c>
      <c r="C235" s="6" t="s">
        <v>164</v>
      </c>
      <c r="D235" s="33">
        <v>850</v>
      </c>
      <c r="E235" s="7">
        <f>6000+447</f>
        <v>6447</v>
      </c>
      <c r="F235" s="46"/>
      <c r="G235" s="46"/>
      <c r="H235" s="56"/>
      <c r="J235" s="7">
        <v>6446.7</v>
      </c>
      <c r="K235" s="7">
        <f t="shared" si="3"/>
        <v>99.995346672871094</v>
      </c>
    </row>
    <row r="236" spans="2:11" ht="78">
      <c r="B236" s="50" t="s">
        <v>27</v>
      </c>
      <c r="C236" s="8" t="s">
        <v>232</v>
      </c>
      <c r="D236" s="49"/>
      <c r="E236" s="9">
        <f>E237</f>
        <v>54000</v>
      </c>
      <c r="F236" s="68"/>
      <c r="G236" s="68"/>
      <c r="H236" s="56" t="s">
        <v>148</v>
      </c>
      <c r="J236" s="9">
        <f>J237</f>
        <v>48000</v>
      </c>
      <c r="K236" s="9">
        <f t="shared" si="3"/>
        <v>88.888888888888886</v>
      </c>
    </row>
    <row r="237" spans="2:11" ht="47.4">
      <c r="B237" s="5" t="s">
        <v>20</v>
      </c>
      <c r="C237" s="6" t="s">
        <v>232</v>
      </c>
      <c r="D237" s="33">
        <v>200</v>
      </c>
      <c r="E237" s="7">
        <f>E238</f>
        <v>54000</v>
      </c>
      <c r="F237" s="69"/>
      <c r="G237" s="69"/>
      <c r="H237" s="56"/>
      <c r="J237" s="7">
        <f>J238</f>
        <v>48000</v>
      </c>
      <c r="K237" s="7">
        <f t="shared" si="3"/>
        <v>88.888888888888886</v>
      </c>
    </row>
    <row r="238" spans="2:11" ht="47.4">
      <c r="B238" s="5" t="s">
        <v>199</v>
      </c>
      <c r="C238" s="6" t="s">
        <v>232</v>
      </c>
      <c r="D238" s="33">
        <v>240</v>
      </c>
      <c r="E238" s="7">
        <f>40000+50000-36000</f>
        <v>54000</v>
      </c>
      <c r="F238" s="69"/>
      <c r="G238" s="69"/>
      <c r="H238" s="56"/>
      <c r="J238" s="7">
        <v>48000</v>
      </c>
      <c r="K238" s="7">
        <f t="shared" si="3"/>
        <v>88.888888888888886</v>
      </c>
    </row>
    <row r="239" spans="2:11" ht="63">
      <c r="B239" s="89" t="s">
        <v>180</v>
      </c>
      <c r="C239" s="8" t="s">
        <v>213</v>
      </c>
      <c r="D239" s="51"/>
      <c r="E239" s="9">
        <f>E240</f>
        <v>10000</v>
      </c>
      <c r="F239" s="71"/>
      <c r="G239" s="71"/>
      <c r="H239" s="56" t="s">
        <v>166</v>
      </c>
      <c r="J239" s="9">
        <f>J240</f>
        <v>9913.7999999999993</v>
      </c>
      <c r="K239" s="9">
        <f t="shared" si="3"/>
        <v>99.137999999999991</v>
      </c>
    </row>
    <row r="240" spans="2:11" ht="47.4">
      <c r="B240" s="5" t="s">
        <v>20</v>
      </c>
      <c r="C240" s="6" t="s">
        <v>213</v>
      </c>
      <c r="D240" s="41" t="s">
        <v>30</v>
      </c>
      <c r="E240" s="7">
        <f>E241</f>
        <v>10000</v>
      </c>
      <c r="F240" s="46"/>
      <c r="G240" s="46"/>
      <c r="H240" s="56"/>
      <c r="J240" s="7">
        <f>J241</f>
        <v>9913.7999999999993</v>
      </c>
      <c r="K240" s="7">
        <f t="shared" si="3"/>
        <v>99.137999999999991</v>
      </c>
    </row>
    <row r="241" spans="2:11" ht="47.4">
      <c r="B241" s="5" t="s">
        <v>21</v>
      </c>
      <c r="C241" s="6" t="s">
        <v>213</v>
      </c>
      <c r="D241" s="41" t="s">
        <v>31</v>
      </c>
      <c r="E241" s="7">
        <v>10000</v>
      </c>
      <c r="F241" s="46"/>
      <c r="G241" s="46"/>
      <c r="H241" s="56"/>
      <c r="J241" s="7">
        <v>9913.7999999999993</v>
      </c>
      <c r="K241" s="7">
        <f t="shared" si="3"/>
        <v>99.137999999999991</v>
      </c>
    </row>
    <row r="242" spans="2:11" ht="31.8">
      <c r="B242" s="10" t="s">
        <v>214</v>
      </c>
      <c r="C242" s="8" t="s">
        <v>165</v>
      </c>
      <c r="D242" s="51"/>
      <c r="E242" s="9">
        <f>E245+E243</f>
        <v>3298626</v>
      </c>
      <c r="F242" s="46"/>
      <c r="G242" s="46"/>
      <c r="H242" s="56"/>
      <c r="J242" s="9">
        <f>J245+J243</f>
        <v>3298623.61</v>
      </c>
      <c r="K242" s="9">
        <f t="shared" si="3"/>
        <v>99.999927545590197</v>
      </c>
    </row>
    <row r="243" spans="2:11" ht="46.8">
      <c r="B243" s="18" t="s">
        <v>35</v>
      </c>
      <c r="C243" s="6" t="s">
        <v>165</v>
      </c>
      <c r="D243" s="41" t="s">
        <v>30</v>
      </c>
      <c r="E243" s="7">
        <f>E244</f>
        <v>3240643</v>
      </c>
      <c r="F243" s="46"/>
      <c r="G243" s="46"/>
      <c r="H243" s="56"/>
      <c r="J243" s="7">
        <f>J244</f>
        <v>3240641.17</v>
      </c>
      <c r="K243" s="7">
        <f t="shared" si="3"/>
        <v>99.999943529725428</v>
      </c>
    </row>
    <row r="244" spans="2:11" ht="46.8">
      <c r="B244" s="18" t="s">
        <v>21</v>
      </c>
      <c r="C244" s="6" t="s">
        <v>165</v>
      </c>
      <c r="D244" s="41" t="s">
        <v>31</v>
      </c>
      <c r="E244" s="7">
        <v>3240643</v>
      </c>
      <c r="F244" s="46"/>
      <c r="G244" s="46"/>
      <c r="H244" s="56"/>
      <c r="J244" s="7">
        <v>3240641.17</v>
      </c>
      <c r="K244" s="7">
        <f t="shared" si="3"/>
        <v>99.999943529725428</v>
      </c>
    </row>
    <row r="245" spans="2:11" ht="18">
      <c r="B245" s="5" t="s">
        <v>22</v>
      </c>
      <c r="C245" s="6" t="s">
        <v>165</v>
      </c>
      <c r="D245" s="41" t="s">
        <v>216</v>
      </c>
      <c r="E245" s="7">
        <f>E246</f>
        <v>57983</v>
      </c>
      <c r="F245" s="46"/>
      <c r="G245" s="46"/>
      <c r="H245" s="56"/>
      <c r="J245" s="7">
        <f>J246</f>
        <v>57982.44</v>
      </c>
      <c r="K245" s="7">
        <f t="shared" si="3"/>
        <v>99.999034199679215</v>
      </c>
    </row>
    <row r="246" spans="2:11" ht="18">
      <c r="B246" s="5" t="s">
        <v>215</v>
      </c>
      <c r="C246" s="6" t="s">
        <v>165</v>
      </c>
      <c r="D246" s="41" t="s">
        <v>217</v>
      </c>
      <c r="E246" s="7">
        <f>748585+158169+2391872-3240643</f>
        <v>57983</v>
      </c>
      <c r="F246" s="46"/>
      <c r="G246" s="46"/>
      <c r="H246" s="56"/>
      <c r="J246" s="7">
        <v>57982.44</v>
      </c>
      <c r="K246" s="7">
        <f t="shared" si="3"/>
        <v>99.999034199679215</v>
      </c>
    </row>
    <row r="247" spans="2:11" ht="47.4">
      <c r="B247" s="10" t="s">
        <v>225</v>
      </c>
      <c r="C247" s="8" t="s">
        <v>226</v>
      </c>
      <c r="D247" s="51"/>
      <c r="E247" s="9">
        <f>E248</f>
        <v>31600</v>
      </c>
      <c r="F247" s="46"/>
      <c r="G247" s="46"/>
      <c r="H247" s="56"/>
      <c r="J247" s="9">
        <f>J248</f>
        <v>31574.44</v>
      </c>
      <c r="K247" s="9">
        <f t="shared" si="3"/>
        <v>99.919113924050635</v>
      </c>
    </row>
    <row r="248" spans="2:11" ht="46.8">
      <c r="B248" s="18" t="s">
        <v>35</v>
      </c>
      <c r="C248" s="6" t="s">
        <v>226</v>
      </c>
      <c r="D248" s="41" t="s">
        <v>30</v>
      </c>
      <c r="E248" s="7">
        <f>E249</f>
        <v>31600</v>
      </c>
      <c r="F248" s="46"/>
      <c r="G248" s="46"/>
      <c r="H248" s="56"/>
      <c r="J248" s="7">
        <f>J249</f>
        <v>31574.44</v>
      </c>
      <c r="K248" s="7">
        <f t="shared" si="3"/>
        <v>99.919113924050635</v>
      </c>
    </row>
    <row r="249" spans="2:11" ht="46.8">
      <c r="B249" s="18" t="s">
        <v>21</v>
      </c>
      <c r="C249" s="6" t="s">
        <v>226</v>
      </c>
      <c r="D249" s="41" t="s">
        <v>31</v>
      </c>
      <c r="E249" s="7">
        <f>36000-4400</f>
        <v>31600</v>
      </c>
      <c r="F249" s="46"/>
      <c r="G249" s="46"/>
      <c r="H249" s="56"/>
      <c r="J249" s="7">
        <v>31574.44</v>
      </c>
      <c r="K249" s="7">
        <f t="shared" si="3"/>
        <v>99.919113924050635</v>
      </c>
    </row>
    <row r="250" spans="2:11" ht="31.2">
      <c r="B250" s="39" t="s">
        <v>249</v>
      </c>
      <c r="C250" s="8" t="s">
        <v>248</v>
      </c>
      <c r="D250" s="41"/>
      <c r="E250" s="9">
        <f>E251</f>
        <v>63172</v>
      </c>
      <c r="F250" s="46"/>
      <c r="G250" s="46"/>
      <c r="H250" s="56"/>
      <c r="J250" s="9">
        <f>J251</f>
        <v>63171.75</v>
      </c>
      <c r="K250" s="9">
        <f t="shared" si="3"/>
        <v>99.999604255049704</v>
      </c>
    </row>
    <row r="251" spans="2:11" ht="46.8">
      <c r="B251" s="18" t="s">
        <v>35</v>
      </c>
      <c r="C251" s="6" t="s">
        <v>248</v>
      </c>
      <c r="D251" s="41" t="s">
        <v>30</v>
      </c>
      <c r="E251" s="7">
        <f>E252</f>
        <v>63172</v>
      </c>
      <c r="F251" s="46"/>
      <c r="G251" s="46"/>
      <c r="H251" s="56"/>
      <c r="J251" s="7">
        <f>J252</f>
        <v>63171.75</v>
      </c>
      <c r="K251" s="7">
        <f t="shared" si="3"/>
        <v>99.999604255049704</v>
      </c>
    </row>
    <row r="252" spans="2:11" ht="46.8">
      <c r="B252" s="18" t="s">
        <v>21</v>
      </c>
      <c r="C252" s="6" t="s">
        <v>248</v>
      </c>
      <c r="D252" s="41" t="s">
        <v>31</v>
      </c>
      <c r="E252" s="7">
        <v>63172</v>
      </c>
      <c r="F252" s="46"/>
      <c r="G252" s="46"/>
      <c r="H252" s="56"/>
      <c r="J252" s="7">
        <v>63171.75</v>
      </c>
      <c r="K252" s="7">
        <f t="shared" si="3"/>
        <v>99.999604255049704</v>
      </c>
    </row>
    <row r="253" spans="2:11" ht="46.8">
      <c r="B253" s="31" t="s">
        <v>113</v>
      </c>
      <c r="C253" s="8" t="s">
        <v>198</v>
      </c>
      <c r="D253" s="51"/>
      <c r="E253" s="9">
        <f>E254</f>
        <v>171300</v>
      </c>
      <c r="F253" s="46"/>
      <c r="G253" s="46"/>
      <c r="H253" s="56"/>
      <c r="J253" s="9">
        <f>J254</f>
        <v>171220.45</v>
      </c>
      <c r="K253" s="9">
        <f t="shared" si="3"/>
        <v>99.953561004086396</v>
      </c>
    </row>
    <row r="254" spans="2:11" ht="46.8">
      <c r="B254" s="18" t="s">
        <v>35</v>
      </c>
      <c r="C254" s="6" t="s">
        <v>198</v>
      </c>
      <c r="D254" s="41" t="s">
        <v>30</v>
      </c>
      <c r="E254" s="7">
        <f>E255</f>
        <v>171300</v>
      </c>
      <c r="F254" s="46"/>
      <c r="G254" s="46"/>
      <c r="H254" s="56"/>
      <c r="J254" s="7">
        <f>J255</f>
        <v>171220.45</v>
      </c>
      <c r="K254" s="7">
        <f t="shared" si="3"/>
        <v>99.953561004086396</v>
      </c>
    </row>
    <row r="255" spans="2:11" ht="46.8">
      <c r="B255" s="18" t="s">
        <v>21</v>
      </c>
      <c r="C255" s="6" t="s">
        <v>198</v>
      </c>
      <c r="D255" s="41" t="s">
        <v>31</v>
      </c>
      <c r="E255" s="7">
        <f>170000+100000+340000-594000+155300</f>
        <v>171300</v>
      </c>
      <c r="F255" s="46"/>
      <c r="G255" s="46"/>
      <c r="H255" s="56"/>
      <c r="J255" s="7">
        <v>171220.45</v>
      </c>
      <c r="K255" s="7">
        <f t="shared" si="3"/>
        <v>99.953561004086396</v>
      </c>
    </row>
    <row r="256" spans="2:11" ht="46.8">
      <c r="B256" s="48" t="s">
        <v>29</v>
      </c>
      <c r="C256" s="52" t="s">
        <v>38</v>
      </c>
      <c r="D256" s="52"/>
      <c r="E256" s="94">
        <f>E257+E261+E259</f>
        <v>796000</v>
      </c>
      <c r="F256" s="96"/>
      <c r="G256" s="96"/>
      <c r="H256" s="97" t="s">
        <v>167</v>
      </c>
      <c r="I256" s="98"/>
      <c r="J256" s="94">
        <f>J257+J261+J259</f>
        <v>770382</v>
      </c>
      <c r="K256" s="9">
        <f t="shared" si="3"/>
        <v>96.78165829145729</v>
      </c>
    </row>
    <row r="257" spans="2:11" ht="109.2">
      <c r="B257" s="37" t="s">
        <v>18</v>
      </c>
      <c r="C257" s="40" t="s">
        <v>38</v>
      </c>
      <c r="D257" s="42">
        <v>100</v>
      </c>
      <c r="E257" s="7">
        <f>E258</f>
        <v>745377.68</v>
      </c>
      <c r="F257" s="74"/>
      <c r="G257" s="74"/>
      <c r="H257" s="56"/>
      <c r="J257" s="7">
        <f>J258</f>
        <v>744759.68</v>
      </c>
      <c r="K257" s="7">
        <f t="shared" si="3"/>
        <v>99.917089011841625</v>
      </c>
    </row>
    <row r="258" spans="2:11" ht="46.8">
      <c r="B258" s="37" t="s">
        <v>19</v>
      </c>
      <c r="C258" s="40" t="s">
        <v>38</v>
      </c>
      <c r="D258" s="42">
        <v>120</v>
      </c>
      <c r="E258" s="7">
        <v>745377.68</v>
      </c>
      <c r="F258" s="74"/>
      <c r="G258" s="74"/>
      <c r="H258" s="56"/>
      <c r="J258" s="7">
        <v>744759.68</v>
      </c>
      <c r="K258" s="7">
        <f t="shared" si="3"/>
        <v>99.917089011841625</v>
      </c>
    </row>
    <row r="259" spans="2:11" ht="46.8">
      <c r="B259" s="18" t="s">
        <v>35</v>
      </c>
      <c r="C259" s="40" t="s">
        <v>38</v>
      </c>
      <c r="D259" s="41" t="s">
        <v>30</v>
      </c>
      <c r="E259" s="86">
        <f>E260</f>
        <v>28578.84</v>
      </c>
      <c r="F259" s="74"/>
      <c r="G259" s="74"/>
      <c r="H259" s="56"/>
      <c r="J259" s="7">
        <f>J260</f>
        <v>3578.84</v>
      </c>
      <c r="K259" s="7">
        <f t="shared" si="3"/>
        <v>12.522691613795381</v>
      </c>
    </row>
    <row r="260" spans="2:11" ht="46.8">
      <c r="B260" s="18" t="s">
        <v>21</v>
      </c>
      <c r="C260" s="40" t="s">
        <v>38</v>
      </c>
      <c r="D260" s="41" t="s">
        <v>31</v>
      </c>
      <c r="E260" s="86">
        <v>28578.84</v>
      </c>
      <c r="F260" s="74"/>
      <c r="G260" s="74"/>
      <c r="H260" s="56"/>
      <c r="J260" s="7">
        <v>3578.84</v>
      </c>
      <c r="K260" s="7">
        <f t="shared" si="3"/>
        <v>12.522691613795381</v>
      </c>
    </row>
    <row r="261" spans="2:11" ht="31.8">
      <c r="B261" s="84" t="s">
        <v>150</v>
      </c>
      <c r="C261" s="40" t="s">
        <v>38</v>
      </c>
      <c r="D261" s="85">
        <v>300</v>
      </c>
      <c r="E261" s="86">
        <f>E262</f>
        <v>22043.48</v>
      </c>
      <c r="F261" s="74"/>
      <c r="G261" s="74"/>
      <c r="H261" s="56"/>
      <c r="J261" s="7">
        <f>J262</f>
        <v>22043.48</v>
      </c>
      <c r="K261" s="7">
        <f t="shared" si="3"/>
        <v>100</v>
      </c>
    </row>
    <row r="262" spans="2:11" ht="47.4">
      <c r="B262" s="83" t="s">
        <v>151</v>
      </c>
      <c r="C262" s="40" t="s">
        <v>38</v>
      </c>
      <c r="D262" s="87">
        <v>320</v>
      </c>
      <c r="E262" s="7">
        <v>22043.48</v>
      </c>
      <c r="F262" s="74"/>
      <c r="G262" s="74"/>
      <c r="H262" s="56"/>
      <c r="J262" s="7">
        <v>22043.48</v>
      </c>
      <c r="K262" s="7">
        <f t="shared" si="3"/>
        <v>100</v>
      </c>
    </row>
    <row r="263" spans="2:11" ht="46.8">
      <c r="B263" s="39" t="s">
        <v>188</v>
      </c>
      <c r="C263" s="8" t="s">
        <v>200</v>
      </c>
      <c r="D263" s="8"/>
      <c r="E263" s="9">
        <f>E264+E267</f>
        <v>1552415</v>
      </c>
      <c r="F263" s="46"/>
      <c r="G263" s="46"/>
      <c r="H263" s="56"/>
      <c r="J263" s="9">
        <f>J264+J267</f>
        <v>1551259</v>
      </c>
      <c r="K263" s="9">
        <f t="shared" si="3"/>
        <v>99.925535375527801</v>
      </c>
    </row>
    <row r="264" spans="2:11" ht="109.8">
      <c r="B264" s="14" t="s">
        <v>187</v>
      </c>
      <c r="C264" s="15" t="s">
        <v>210</v>
      </c>
      <c r="D264" s="78"/>
      <c r="E264" s="16">
        <f>E265</f>
        <v>1551259</v>
      </c>
      <c r="F264" s="46"/>
      <c r="G264" s="46"/>
      <c r="H264" s="56"/>
      <c r="J264" s="16">
        <f>J265</f>
        <v>1551259</v>
      </c>
      <c r="K264" s="7">
        <f t="shared" si="3"/>
        <v>100</v>
      </c>
    </row>
    <row r="265" spans="2:11" ht="18">
      <c r="B265" s="14" t="s">
        <v>183</v>
      </c>
      <c r="C265" s="15" t="s">
        <v>210</v>
      </c>
      <c r="D265" s="78">
        <v>500</v>
      </c>
      <c r="E265" s="16">
        <f>E266</f>
        <v>1551259</v>
      </c>
      <c r="F265" s="46"/>
      <c r="G265" s="46"/>
      <c r="H265" s="56"/>
      <c r="J265" s="16">
        <f>J266</f>
        <v>1551259</v>
      </c>
      <c r="K265" s="7">
        <f t="shared" si="3"/>
        <v>100</v>
      </c>
    </row>
    <row r="266" spans="2:11" ht="18">
      <c r="B266" s="14" t="s">
        <v>184</v>
      </c>
      <c r="C266" s="15" t="s">
        <v>210</v>
      </c>
      <c r="D266" s="78">
        <v>540</v>
      </c>
      <c r="E266" s="16">
        <v>1551259</v>
      </c>
      <c r="F266" s="46"/>
      <c r="G266" s="46"/>
      <c r="H266" s="56"/>
      <c r="J266" s="16">
        <v>1551259</v>
      </c>
      <c r="K266" s="7">
        <f t="shared" si="3"/>
        <v>100</v>
      </c>
    </row>
    <row r="267" spans="2:11" ht="328.2">
      <c r="B267" s="14" t="s">
        <v>202</v>
      </c>
      <c r="C267" s="78" t="s">
        <v>201</v>
      </c>
      <c r="D267" s="78"/>
      <c r="E267" s="16">
        <f>E268</f>
        <v>1156</v>
      </c>
      <c r="F267" s="46"/>
      <c r="G267" s="46"/>
      <c r="H267" s="56"/>
      <c r="J267" s="7">
        <f>J268</f>
        <v>0</v>
      </c>
      <c r="K267" s="7">
        <f t="shared" si="3"/>
        <v>0</v>
      </c>
    </row>
    <row r="268" spans="2:11" ht="31.8">
      <c r="B268" s="5" t="s">
        <v>5</v>
      </c>
      <c r="C268" s="40" t="s">
        <v>201</v>
      </c>
      <c r="D268" s="40">
        <v>200</v>
      </c>
      <c r="E268" s="7">
        <v>1156</v>
      </c>
      <c r="F268" s="46"/>
      <c r="G268" s="46"/>
      <c r="H268" s="56"/>
      <c r="J268" s="7">
        <f>J269</f>
        <v>0</v>
      </c>
      <c r="K268" s="7">
        <f t="shared" si="3"/>
        <v>0</v>
      </c>
    </row>
    <row r="269" spans="2:11" ht="31.8">
      <c r="B269" s="5" t="s">
        <v>4</v>
      </c>
      <c r="C269" s="40" t="s">
        <v>201</v>
      </c>
      <c r="D269" s="40">
        <v>240</v>
      </c>
      <c r="E269" s="7">
        <v>1156</v>
      </c>
      <c r="F269" s="46"/>
      <c r="G269" s="46"/>
      <c r="H269" s="56"/>
      <c r="J269" s="7">
        <v>0</v>
      </c>
      <c r="K269" s="7">
        <f t="shared" si="3"/>
        <v>0</v>
      </c>
    </row>
    <row r="270" spans="2:11" ht="46.8">
      <c r="B270" s="39" t="s">
        <v>188</v>
      </c>
      <c r="C270" s="81" t="s">
        <v>211</v>
      </c>
      <c r="D270" s="81"/>
      <c r="E270" s="9">
        <f>E271</f>
        <v>97720</v>
      </c>
      <c r="F270" s="46"/>
      <c r="G270" s="46"/>
      <c r="H270" s="56"/>
      <c r="J270" s="9">
        <f>J271</f>
        <v>95046.16</v>
      </c>
      <c r="K270" s="9">
        <f>J270/E270*100</f>
        <v>97.263774048301272</v>
      </c>
    </row>
    <row r="271" spans="2:11" ht="78.599999999999994">
      <c r="B271" s="5" t="s">
        <v>186</v>
      </c>
      <c r="C271" s="6" t="s">
        <v>185</v>
      </c>
      <c r="D271" s="40"/>
      <c r="E271" s="7">
        <f>E272</f>
        <v>97720</v>
      </c>
      <c r="F271" s="46"/>
      <c r="G271" s="46"/>
      <c r="H271" s="56"/>
      <c r="J271" s="7">
        <f>J272</f>
        <v>95046.16</v>
      </c>
      <c r="K271" s="7">
        <f>J271/E271*100</f>
        <v>97.263774048301272</v>
      </c>
    </row>
    <row r="272" spans="2:11" ht="18">
      <c r="B272" s="5" t="s">
        <v>183</v>
      </c>
      <c r="C272" s="6" t="s">
        <v>185</v>
      </c>
      <c r="D272" s="40">
        <v>500</v>
      </c>
      <c r="E272" s="7">
        <f>E273</f>
        <v>97720</v>
      </c>
      <c r="F272" s="46"/>
      <c r="G272" s="46"/>
      <c r="H272" s="56"/>
      <c r="J272" s="7">
        <f>J273</f>
        <v>95046.16</v>
      </c>
      <c r="K272" s="7">
        <f>J272/E272*100</f>
        <v>97.263774048301272</v>
      </c>
    </row>
    <row r="273" spans="2:11" ht="18">
      <c r="B273" s="5" t="s">
        <v>184</v>
      </c>
      <c r="C273" s="6" t="s">
        <v>185</v>
      </c>
      <c r="D273" s="40">
        <v>540</v>
      </c>
      <c r="E273" s="7">
        <v>97720</v>
      </c>
      <c r="F273" s="46"/>
      <c r="G273" s="46"/>
      <c r="H273" s="56"/>
      <c r="J273" s="7">
        <v>95046.16</v>
      </c>
      <c r="K273" s="7">
        <f>J273/E273*100</f>
        <v>97.263774048301272</v>
      </c>
    </row>
    <row r="274" spans="2:11" ht="18">
      <c r="B274" s="62" t="s">
        <v>172</v>
      </c>
      <c r="C274" s="63"/>
      <c r="D274" s="64"/>
      <c r="E274" s="99">
        <f>E226+E227</f>
        <v>102622787</v>
      </c>
      <c r="F274" s="75"/>
      <c r="G274" s="75"/>
      <c r="J274" s="99">
        <f>J226+J227</f>
        <v>99745395.989999995</v>
      </c>
      <c r="K274" s="9">
        <f>J274/E274*100</f>
        <v>97.196148054330266</v>
      </c>
    </row>
    <row r="275" spans="2:11" ht="15.6">
      <c r="B275" s="43"/>
      <c r="C275" s="44"/>
      <c r="D275" s="69"/>
      <c r="E275" s="46"/>
      <c r="F275" s="46"/>
      <c r="G275" s="23"/>
      <c r="J275" s="95"/>
      <c r="K275" s="100"/>
    </row>
    <row r="276" spans="2:11" ht="112.5" customHeight="1">
      <c r="B276" s="105" t="s">
        <v>259</v>
      </c>
      <c r="C276" s="105"/>
      <c r="D276" s="45"/>
      <c r="E276" s="104" t="s">
        <v>247</v>
      </c>
      <c r="F276" s="104"/>
      <c r="G276" s="104"/>
      <c r="H276" s="104"/>
      <c r="I276" s="104"/>
      <c r="J276" s="104"/>
      <c r="K276" s="104"/>
    </row>
    <row r="277" spans="2:11" ht="15.6">
      <c r="B277" s="43"/>
      <c r="C277" s="44"/>
      <c r="D277" s="45"/>
      <c r="E277" s="46"/>
      <c r="F277" s="46"/>
      <c r="G277" s="23"/>
      <c r="J277" s="95"/>
      <c r="K277" s="95"/>
    </row>
    <row r="278" spans="2:11" ht="15.6">
      <c r="B278" s="43"/>
      <c r="C278" s="44"/>
      <c r="D278" s="45"/>
      <c r="E278" s="46"/>
      <c r="F278" s="46"/>
      <c r="G278" s="23"/>
      <c r="J278" s="95"/>
      <c r="K278" s="95"/>
    </row>
    <row r="279" spans="2:11" ht="15.6">
      <c r="B279" s="43"/>
      <c r="C279" s="44"/>
      <c r="D279" s="45"/>
      <c r="E279" s="46"/>
      <c r="F279" s="46"/>
      <c r="G279" s="23"/>
      <c r="J279" s="95"/>
      <c r="K279" s="95"/>
    </row>
    <row r="280" spans="2:11" ht="15.6">
      <c r="B280" s="43"/>
      <c r="C280" s="44"/>
      <c r="D280" s="45"/>
      <c r="E280" s="46"/>
      <c r="F280" s="46"/>
      <c r="G280" s="23"/>
    </row>
    <row r="281" spans="2:11" ht="15.6">
      <c r="B281" s="43"/>
      <c r="C281" s="44"/>
      <c r="D281" s="45"/>
      <c r="E281" s="46"/>
      <c r="F281" s="46"/>
      <c r="G281" s="23"/>
    </row>
    <row r="282" spans="2:11" ht="15.6">
      <c r="B282" s="43"/>
      <c r="C282" s="44"/>
      <c r="D282" s="45"/>
      <c r="E282" s="46"/>
      <c r="F282" s="46"/>
      <c r="G282" s="23"/>
    </row>
    <row r="283" spans="2:11" ht="15.6">
      <c r="B283" s="43"/>
      <c r="C283" s="44"/>
      <c r="D283" s="45"/>
      <c r="E283" s="46"/>
      <c r="F283" s="46"/>
      <c r="G283" s="23"/>
    </row>
    <row r="284" spans="2:11" ht="15.6">
      <c r="B284" s="43"/>
      <c r="C284" s="44"/>
      <c r="D284" s="45"/>
      <c r="E284" s="46"/>
      <c r="F284" s="46"/>
      <c r="G284" s="23"/>
    </row>
    <row r="285" spans="2:11" ht="15.6">
      <c r="B285" s="43"/>
      <c r="C285" s="44"/>
      <c r="D285" s="45"/>
      <c r="E285" s="46"/>
      <c r="F285" s="46"/>
      <c r="G285" s="23"/>
    </row>
    <row r="286" spans="2:11" ht="15.6">
      <c r="B286" s="43"/>
      <c r="C286" s="44"/>
      <c r="D286" s="45"/>
      <c r="E286" s="46"/>
      <c r="F286" s="46"/>
      <c r="G286" s="23"/>
    </row>
    <row r="287" spans="2:11" ht="15.6">
      <c r="B287" s="43"/>
      <c r="C287" s="44"/>
      <c r="D287" s="45"/>
      <c r="E287" s="46"/>
      <c r="F287" s="46"/>
      <c r="G287" s="23"/>
    </row>
    <row r="288" spans="2:11" ht="15.6">
      <c r="B288" s="43"/>
      <c r="C288" s="44"/>
      <c r="D288" s="45"/>
      <c r="E288" s="46"/>
      <c r="F288" s="46"/>
      <c r="G288" s="23"/>
    </row>
    <row r="289" spans="2:7" ht="15.6">
      <c r="B289" s="43"/>
      <c r="C289" s="44"/>
      <c r="D289" s="45"/>
      <c r="E289" s="46"/>
      <c r="F289" s="46"/>
      <c r="G289" s="23"/>
    </row>
    <row r="290" spans="2:7" ht="15.6">
      <c r="B290" s="43"/>
      <c r="C290" s="44"/>
      <c r="D290" s="45"/>
      <c r="E290" s="46"/>
      <c r="F290" s="46"/>
      <c r="G290" s="23"/>
    </row>
    <row r="291" spans="2:7" ht="15.6">
      <c r="B291" s="43"/>
      <c r="C291" s="44"/>
      <c r="D291" s="45"/>
      <c r="E291" s="46"/>
      <c r="F291" s="46"/>
      <c r="G291" s="23"/>
    </row>
    <row r="292" spans="2:7" ht="15.6">
      <c r="B292" s="43"/>
      <c r="C292" s="44"/>
      <c r="D292" s="45"/>
      <c r="E292" s="46"/>
      <c r="F292" s="46"/>
      <c r="G292" s="23"/>
    </row>
    <row r="293" spans="2:7" ht="15.6">
      <c r="B293" s="43"/>
      <c r="C293" s="44"/>
      <c r="D293" s="45"/>
      <c r="E293" s="46"/>
      <c r="F293" s="46"/>
      <c r="G293" s="23"/>
    </row>
    <row r="294" spans="2:7" ht="15.6">
      <c r="B294" s="43"/>
      <c r="C294" s="44"/>
      <c r="D294" s="45"/>
      <c r="E294" s="46"/>
      <c r="F294" s="46"/>
      <c r="G294" s="23"/>
    </row>
    <row r="295" spans="2:7" ht="15.6">
      <c r="B295" s="19"/>
      <c r="C295" s="20"/>
      <c r="D295" s="34"/>
      <c r="E295" s="23"/>
      <c r="F295" s="23"/>
      <c r="G295" s="23"/>
    </row>
    <row r="296" spans="2:7" ht="15.6">
      <c r="B296" s="19"/>
      <c r="C296" s="20"/>
      <c r="D296" s="34"/>
      <c r="E296" s="23"/>
      <c r="F296" s="23"/>
      <c r="G296" s="23"/>
    </row>
    <row r="297" spans="2:7" ht="15.6">
      <c r="B297" s="19"/>
      <c r="C297" s="20"/>
      <c r="D297" s="34"/>
      <c r="E297" s="23"/>
      <c r="F297" s="23"/>
      <c r="G297" s="23"/>
    </row>
    <row r="298" spans="2:7" ht="15.6">
      <c r="B298" s="19"/>
      <c r="C298" s="20"/>
      <c r="D298" s="34"/>
      <c r="E298" s="23"/>
      <c r="F298" s="23"/>
      <c r="G298" s="23"/>
    </row>
    <row r="299" spans="2:7" ht="15.6">
      <c r="B299" s="19"/>
      <c r="C299" s="20"/>
      <c r="D299" s="34"/>
      <c r="E299" s="23"/>
      <c r="F299" s="23"/>
      <c r="G299" s="23"/>
    </row>
    <row r="300" spans="2:7" ht="15.6">
      <c r="B300" s="19"/>
      <c r="C300" s="20"/>
      <c r="D300" s="34"/>
      <c r="E300" s="23"/>
      <c r="F300" s="23"/>
      <c r="G300" s="23"/>
    </row>
    <row r="301" spans="2:7" ht="15.6">
      <c r="B301" s="19"/>
      <c r="C301" s="20"/>
      <c r="D301" s="34"/>
      <c r="E301" s="23"/>
      <c r="F301" s="23"/>
      <c r="G301" s="23"/>
    </row>
    <row r="302" spans="2:7" ht="15.6">
      <c r="B302" s="19"/>
      <c r="C302" s="20"/>
      <c r="D302" s="34"/>
      <c r="E302" s="23"/>
      <c r="F302" s="23"/>
      <c r="G302" s="23"/>
    </row>
    <row r="303" spans="2:7" ht="15.6">
      <c r="B303" s="19"/>
      <c r="C303" s="20"/>
      <c r="D303" s="34"/>
      <c r="E303" s="23"/>
      <c r="F303" s="23"/>
      <c r="G303" s="23"/>
    </row>
    <row r="304" spans="2:7" ht="15.6">
      <c r="B304" s="19"/>
      <c r="C304" s="20"/>
      <c r="D304" s="34"/>
      <c r="E304" s="23"/>
      <c r="F304" s="23"/>
      <c r="G304" s="23"/>
    </row>
    <row r="305" spans="2:7" ht="15.6">
      <c r="B305" s="19"/>
      <c r="C305" s="20"/>
      <c r="D305" s="34"/>
      <c r="E305" s="23"/>
      <c r="F305" s="23"/>
      <c r="G305" s="23"/>
    </row>
    <row r="306" spans="2:7" ht="15.6">
      <c r="B306" s="19"/>
      <c r="C306" s="20"/>
      <c r="D306" s="34"/>
      <c r="E306" s="23"/>
      <c r="F306" s="23"/>
      <c r="G306" s="23"/>
    </row>
    <row r="307" spans="2:7" ht="15.6">
      <c r="B307" s="19"/>
      <c r="C307" s="20"/>
      <c r="D307" s="34"/>
      <c r="E307" s="23"/>
      <c r="F307" s="23"/>
      <c r="G307" s="23"/>
    </row>
    <row r="308" spans="2:7" ht="15.6">
      <c r="B308" s="21"/>
      <c r="C308" s="4"/>
      <c r="D308" s="35"/>
      <c r="E308" s="24"/>
      <c r="F308" s="23"/>
      <c r="G308" s="23"/>
    </row>
    <row r="309" spans="2:7" ht="15.6">
      <c r="B309" s="21"/>
      <c r="C309" s="4"/>
      <c r="D309" s="35"/>
      <c r="E309" s="24"/>
      <c r="F309" s="23"/>
      <c r="G309" s="23"/>
    </row>
    <row r="310" spans="2:7" ht="15.6">
      <c r="B310" s="21"/>
      <c r="C310" s="4"/>
      <c r="D310" s="36"/>
      <c r="E310" s="24"/>
      <c r="F310" s="23"/>
      <c r="G310" s="23"/>
    </row>
    <row r="311" spans="2:7" ht="15.6">
      <c r="B311" s="21"/>
      <c r="C311" s="4"/>
      <c r="D311" s="36"/>
      <c r="E311" s="24"/>
      <c r="F311" s="23"/>
      <c r="G311" s="23"/>
    </row>
    <row r="312" spans="2:7" ht="15.6">
      <c r="B312" s="21"/>
      <c r="C312" s="4"/>
      <c r="D312" s="36"/>
      <c r="E312" s="24"/>
      <c r="F312" s="23"/>
      <c r="G312" s="23"/>
    </row>
    <row r="313" spans="2:7" ht="15.6">
      <c r="B313" s="21"/>
      <c r="C313" s="4"/>
      <c r="D313" s="36"/>
      <c r="E313" s="24"/>
      <c r="F313" s="23"/>
      <c r="G313" s="23"/>
    </row>
    <row r="314" spans="2:7" ht="15.6">
      <c r="B314" s="4"/>
      <c r="C314" s="4"/>
      <c r="D314" s="36"/>
      <c r="E314" s="22"/>
      <c r="F314" s="23"/>
      <c r="G314" s="23"/>
    </row>
    <row r="315" spans="2:7" ht="15.6">
      <c r="B315" s="4"/>
      <c r="C315" s="4"/>
      <c r="D315" s="36"/>
      <c r="E315" s="22"/>
      <c r="F315" s="23"/>
      <c r="G315" s="23"/>
    </row>
    <row r="316" spans="2:7" ht="15.6">
      <c r="B316" s="4"/>
      <c r="C316" s="4"/>
      <c r="D316" s="36"/>
      <c r="E316" s="22"/>
      <c r="F316" s="23"/>
      <c r="G316" s="23"/>
    </row>
    <row r="317" spans="2:7" ht="15.6">
      <c r="B317" s="4"/>
      <c r="C317" s="4"/>
      <c r="D317" s="36"/>
      <c r="E317" s="22"/>
      <c r="F317" s="23"/>
      <c r="G317" s="23"/>
    </row>
    <row r="318" spans="2:7" ht="15.6">
      <c r="B318" s="4"/>
      <c r="C318" s="4"/>
      <c r="D318" s="36"/>
      <c r="E318" s="22"/>
      <c r="F318" s="23"/>
      <c r="G318" s="23"/>
    </row>
    <row r="319" spans="2:7" ht="15.6">
      <c r="B319" s="4"/>
      <c r="C319" s="4"/>
      <c r="D319" s="36"/>
      <c r="E319" s="22"/>
      <c r="F319" s="23"/>
      <c r="G319" s="23"/>
    </row>
    <row r="320" spans="2:7" ht="15.6">
      <c r="B320" s="4"/>
      <c r="C320" s="4"/>
      <c r="D320" s="36"/>
      <c r="E320" s="22"/>
      <c r="F320" s="23"/>
      <c r="G320" s="23"/>
    </row>
    <row r="321" spans="2:7" ht="15.6">
      <c r="B321" s="4"/>
      <c r="C321" s="4"/>
      <c r="D321" s="36"/>
      <c r="E321" s="22"/>
      <c r="F321" s="23"/>
      <c r="G321" s="23"/>
    </row>
    <row r="322" spans="2:7" ht="15.6">
      <c r="B322" s="4"/>
      <c r="C322" s="4"/>
      <c r="D322" s="4"/>
      <c r="E322" s="22"/>
      <c r="F322" s="23"/>
      <c r="G322" s="23"/>
    </row>
    <row r="323" spans="2:7" ht="15.6">
      <c r="B323" s="4"/>
      <c r="C323" s="4"/>
      <c r="D323" s="4"/>
      <c r="E323" s="22"/>
      <c r="F323" s="23"/>
      <c r="G323" s="23"/>
    </row>
    <row r="324" spans="2:7" ht="15.6">
      <c r="B324" s="4"/>
      <c r="C324" s="4"/>
      <c r="D324" s="4"/>
      <c r="E324" s="22"/>
      <c r="F324" s="23"/>
      <c r="G324" s="23"/>
    </row>
    <row r="325" spans="2:7" ht="15.6">
      <c r="B325" s="4"/>
      <c r="C325" s="4"/>
      <c r="D325" s="4"/>
      <c r="E325" s="22"/>
      <c r="F325" s="23"/>
      <c r="G325" s="23"/>
    </row>
    <row r="326" spans="2:7" ht="15.6">
      <c r="B326" s="4"/>
      <c r="C326" s="4"/>
      <c r="D326" s="4"/>
      <c r="E326" s="22"/>
      <c r="F326" s="23"/>
      <c r="G326" s="23"/>
    </row>
    <row r="327" spans="2:7" ht="15.6">
      <c r="B327" s="4"/>
      <c r="C327" s="4"/>
      <c r="D327" s="4"/>
      <c r="E327" s="22"/>
      <c r="F327" s="23"/>
      <c r="G327" s="23"/>
    </row>
    <row r="328" spans="2:7" ht="15.6">
      <c r="B328" s="4"/>
      <c r="C328" s="4"/>
      <c r="D328" s="4"/>
      <c r="E328" s="22"/>
      <c r="F328" s="23"/>
      <c r="G328" s="23"/>
    </row>
    <row r="329" spans="2:7" ht="15.6">
      <c r="B329" s="4"/>
      <c r="C329" s="4"/>
      <c r="D329" s="4"/>
      <c r="E329" s="22"/>
      <c r="F329" s="23"/>
      <c r="G329" s="23"/>
    </row>
    <row r="330" spans="2:7" ht="15.6">
      <c r="B330" s="4"/>
      <c r="C330" s="4"/>
      <c r="D330" s="4"/>
      <c r="E330" s="22"/>
      <c r="F330" s="23"/>
      <c r="G330" s="23"/>
    </row>
    <row r="331" spans="2:7" ht="15.6">
      <c r="B331" s="4"/>
      <c r="C331" s="4"/>
      <c r="D331" s="4"/>
      <c r="E331" s="22"/>
      <c r="F331" s="23"/>
      <c r="G331" s="23"/>
    </row>
    <row r="332" spans="2:7" ht="15.6">
      <c r="B332" s="4"/>
      <c r="C332" s="4"/>
      <c r="D332" s="4"/>
      <c r="E332" s="22"/>
      <c r="F332" s="23"/>
      <c r="G332" s="23"/>
    </row>
    <row r="333" spans="2:7" ht="15.6">
      <c r="B333" s="4"/>
      <c r="C333" s="4"/>
      <c r="D333" s="4"/>
      <c r="E333" s="22"/>
      <c r="F333" s="23"/>
      <c r="G333" s="23"/>
    </row>
    <row r="334" spans="2:7" ht="15.6">
      <c r="B334" s="4"/>
      <c r="C334" s="4"/>
      <c r="D334" s="4"/>
      <c r="E334" s="22"/>
      <c r="F334" s="23"/>
      <c r="G334" s="23"/>
    </row>
    <row r="335" spans="2:7" ht="15.6">
      <c r="B335" s="4"/>
      <c r="C335" s="4"/>
      <c r="D335" s="4"/>
      <c r="E335" s="22"/>
      <c r="F335" s="23"/>
      <c r="G335" s="23"/>
    </row>
    <row r="336" spans="2:7" ht="15.6">
      <c r="B336" s="4"/>
      <c r="C336" s="4"/>
      <c r="D336" s="4"/>
      <c r="E336" s="22"/>
      <c r="F336" s="23"/>
      <c r="G336" s="23"/>
    </row>
    <row r="337" spans="2:7" ht="15.6">
      <c r="B337" s="4"/>
      <c r="C337" s="4"/>
      <c r="D337" s="4"/>
      <c r="E337" s="22"/>
      <c r="F337" s="23"/>
      <c r="G337" s="23"/>
    </row>
    <row r="338" spans="2:7" ht="15.6">
      <c r="B338" s="4"/>
      <c r="C338" s="4"/>
      <c r="D338" s="4"/>
      <c r="E338" s="22"/>
      <c r="F338" s="23"/>
      <c r="G338" s="23"/>
    </row>
    <row r="339" spans="2:7" ht="15.6">
      <c r="B339" s="4"/>
      <c r="C339" s="4"/>
      <c r="D339" s="4"/>
      <c r="E339" s="22"/>
      <c r="F339" s="23"/>
      <c r="G339" s="23"/>
    </row>
    <row r="340" spans="2:7" ht="15.6">
      <c r="B340" s="4"/>
      <c r="C340" s="4"/>
      <c r="D340" s="4"/>
      <c r="E340" s="22"/>
      <c r="F340" s="23"/>
      <c r="G340" s="23"/>
    </row>
    <row r="341" spans="2:7" ht="15.6">
      <c r="B341" s="4"/>
      <c r="C341" s="4"/>
      <c r="D341" s="4"/>
      <c r="E341" s="22"/>
      <c r="F341" s="23"/>
      <c r="G341" s="23"/>
    </row>
    <row r="342" spans="2:7" ht="15.6">
      <c r="B342" s="4"/>
      <c r="C342" s="4"/>
      <c r="D342" s="4"/>
      <c r="E342" s="22"/>
      <c r="F342" s="23"/>
      <c r="G342" s="23"/>
    </row>
    <row r="343" spans="2:7" ht="15.6">
      <c r="B343" s="4"/>
      <c r="C343" s="4"/>
      <c r="D343" s="4"/>
      <c r="E343" s="22"/>
      <c r="F343" s="23"/>
      <c r="G343" s="23"/>
    </row>
    <row r="344" spans="2:7" ht="15.6">
      <c r="B344" s="4"/>
      <c r="C344" s="4"/>
      <c r="D344" s="4"/>
      <c r="E344" s="22"/>
      <c r="F344" s="23"/>
      <c r="G344" s="23"/>
    </row>
    <row r="345" spans="2:7" ht="15.6">
      <c r="B345" s="4"/>
      <c r="C345" s="4"/>
      <c r="D345" s="4"/>
      <c r="E345" s="22"/>
      <c r="F345" s="23"/>
      <c r="G345" s="23"/>
    </row>
    <row r="346" spans="2:7" ht="15.6">
      <c r="B346" s="4"/>
      <c r="C346" s="4"/>
      <c r="D346" s="4"/>
      <c r="E346" s="22"/>
      <c r="F346" s="23"/>
      <c r="G346" s="23"/>
    </row>
    <row r="347" spans="2:7" ht="15.6">
      <c r="B347" s="4"/>
      <c r="C347" s="4"/>
      <c r="D347" s="4"/>
      <c r="E347" s="22"/>
      <c r="F347" s="23"/>
      <c r="G347" s="23"/>
    </row>
    <row r="348" spans="2:7" ht="15.6">
      <c r="B348" s="4"/>
      <c r="C348" s="4"/>
      <c r="D348" s="4"/>
      <c r="E348" s="22"/>
      <c r="F348" s="23"/>
      <c r="G348" s="23"/>
    </row>
    <row r="349" spans="2:7" ht="15.6">
      <c r="B349" s="4"/>
      <c r="C349" s="4"/>
      <c r="D349" s="4"/>
      <c r="E349" s="22"/>
      <c r="F349" s="23"/>
      <c r="G349" s="23"/>
    </row>
    <row r="350" spans="2:7" ht="15.6">
      <c r="B350" s="4"/>
      <c r="C350" s="4"/>
      <c r="D350" s="4"/>
      <c r="E350" s="22"/>
      <c r="F350" s="23"/>
      <c r="G350" s="23"/>
    </row>
    <row r="351" spans="2:7" ht="15.6">
      <c r="B351" s="4"/>
      <c r="C351" s="4"/>
      <c r="D351" s="4"/>
      <c r="E351" s="22"/>
      <c r="F351" s="23"/>
      <c r="G351" s="23"/>
    </row>
    <row r="352" spans="2:7" ht="15.6">
      <c r="B352" s="4"/>
      <c r="C352" s="4"/>
      <c r="D352" s="4"/>
      <c r="E352" s="22"/>
      <c r="F352" s="23"/>
      <c r="G352" s="23"/>
    </row>
    <row r="353" spans="2:7" ht="15.6">
      <c r="B353" s="4"/>
      <c r="C353" s="4"/>
      <c r="D353" s="4"/>
      <c r="E353" s="22"/>
      <c r="F353" s="23"/>
      <c r="G353" s="23"/>
    </row>
    <row r="354" spans="2:7" ht="15.6">
      <c r="B354" s="4"/>
      <c r="C354" s="4"/>
      <c r="D354" s="4"/>
      <c r="E354" s="22"/>
      <c r="F354" s="23"/>
      <c r="G354" s="23"/>
    </row>
    <row r="355" spans="2:7" ht="15.6">
      <c r="B355" s="4"/>
      <c r="C355" s="4"/>
      <c r="D355" s="4"/>
      <c r="E355" s="22"/>
      <c r="F355" s="23"/>
      <c r="G355" s="23"/>
    </row>
    <row r="356" spans="2:7" ht="15.6">
      <c r="B356" s="4"/>
      <c r="C356" s="4"/>
      <c r="D356" s="4"/>
      <c r="E356" s="22"/>
      <c r="F356" s="23"/>
      <c r="G356" s="23"/>
    </row>
    <row r="357" spans="2:7" ht="15.6">
      <c r="B357" s="4"/>
      <c r="C357" s="4"/>
      <c r="D357" s="4"/>
      <c r="E357" s="22"/>
      <c r="F357" s="23"/>
      <c r="G357" s="23"/>
    </row>
    <row r="358" spans="2:7" ht="15.6">
      <c r="B358" s="4"/>
      <c r="C358" s="4"/>
      <c r="D358" s="4"/>
      <c r="E358" s="22"/>
      <c r="F358" s="23"/>
      <c r="G358" s="23"/>
    </row>
    <row r="359" spans="2:7" ht="15.6">
      <c r="B359" s="4"/>
      <c r="C359" s="4"/>
      <c r="D359" s="4"/>
      <c r="E359" s="4"/>
      <c r="F359" s="23"/>
      <c r="G359" s="23"/>
    </row>
    <row r="360" spans="2:7" ht="15.6">
      <c r="B360" s="4"/>
      <c r="C360" s="4"/>
      <c r="D360" s="4"/>
      <c r="E360" s="4"/>
      <c r="F360" s="23"/>
      <c r="G360" s="23"/>
    </row>
    <row r="361" spans="2:7" ht="15.6">
      <c r="B361" s="4"/>
      <c r="C361" s="4"/>
      <c r="D361" s="4"/>
      <c r="E361" s="4"/>
      <c r="F361" s="23"/>
      <c r="G361" s="23"/>
    </row>
    <row r="362" spans="2:7" ht="15.6">
      <c r="B362" s="4"/>
      <c r="C362" s="4"/>
      <c r="D362" s="4"/>
      <c r="E362" s="4"/>
      <c r="F362" s="23"/>
      <c r="G362" s="23"/>
    </row>
    <row r="363" spans="2:7" ht="15.6">
      <c r="B363" s="4"/>
      <c r="C363" s="4"/>
      <c r="D363" s="4"/>
      <c r="E363" s="4"/>
      <c r="F363" s="23"/>
      <c r="G363" s="23"/>
    </row>
    <row r="364" spans="2:7" ht="15.6">
      <c r="B364" s="4"/>
      <c r="C364" s="4"/>
      <c r="D364" s="4"/>
      <c r="E364" s="4"/>
      <c r="F364" s="23"/>
      <c r="G364" s="23"/>
    </row>
    <row r="365" spans="2:7" ht="15.6">
      <c r="B365" s="4"/>
      <c r="C365" s="4"/>
      <c r="D365" s="4"/>
      <c r="E365" s="4"/>
      <c r="F365" s="23"/>
      <c r="G365" s="23"/>
    </row>
    <row r="366" spans="2:7" ht="15.6">
      <c r="B366" s="4"/>
      <c r="C366" s="4"/>
      <c r="D366" s="4"/>
      <c r="E366" s="4"/>
      <c r="F366" s="23"/>
      <c r="G366" s="23"/>
    </row>
    <row r="367" spans="2:7" ht="15.6">
      <c r="B367" s="4"/>
      <c r="C367" s="4"/>
      <c r="D367" s="4"/>
      <c r="E367" s="4"/>
      <c r="F367" s="23"/>
      <c r="G367" s="23"/>
    </row>
    <row r="368" spans="2:7" ht="15.6">
      <c r="B368" s="4"/>
      <c r="C368" s="4"/>
      <c r="D368" s="4"/>
      <c r="E368" s="4"/>
      <c r="F368" s="23"/>
      <c r="G368" s="23"/>
    </row>
    <row r="369" spans="2:7" ht="15.6">
      <c r="B369" s="4"/>
      <c r="C369" s="4"/>
      <c r="D369" s="4"/>
      <c r="E369" s="4"/>
      <c r="F369" s="23"/>
      <c r="G369" s="23"/>
    </row>
    <row r="370" spans="2:7" ht="15.6">
      <c r="B370" s="4"/>
      <c r="C370" s="4"/>
      <c r="D370" s="4"/>
      <c r="E370" s="4"/>
      <c r="F370" s="23"/>
      <c r="G370" s="23"/>
    </row>
    <row r="371" spans="2:7" ht="15.6">
      <c r="B371" s="4"/>
      <c r="C371" s="4"/>
      <c r="D371" s="4"/>
      <c r="E371" s="4"/>
      <c r="F371" s="23"/>
      <c r="G371" s="23"/>
    </row>
    <row r="372" spans="2:7" ht="15.6">
      <c r="B372" s="4"/>
      <c r="C372" s="4"/>
      <c r="D372" s="4"/>
      <c r="E372" s="4"/>
      <c r="F372" s="23"/>
      <c r="G372" s="23"/>
    </row>
    <row r="373" spans="2:7" ht="15.6">
      <c r="B373" s="4"/>
      <c r="C373" s="4"/>
      <c r="D373" s="4"/>
      <c r="E373" s="4"/>
      <c r="F373" s="23"/>
      <c r="G373" s="23"/>
    </row>
    <row r="374" spans="2:7" ht="15.6">
      <c r="B374" s="4"/>
      <c r="C374" s="4"/>
      <c r="D374" s="4"/>
      <c r="E374" s="4"/>
      <c r="F374" s="23"/>
      <c r="G374" s="23"/>
    </row>
    <row r="375" spans="2:7" ht="15.6">
      <c r="B375" s="4"/>
      <c r="C375" s="4"/>
      <c r="D375" s="4"/>
      <c r="E375" s="4"/>
      <c r="F375" s="23"/>
      <c r="G375" s="23"/>
    </row>
    <row r="376" spans="2:7" ht="15.6">
      <c r="B376" s="4"/>
      <c r="C376" s="4"/>
      <c r="D376" s="4"/>
      <c r="E376" s="4"/>
      <c r="F376" s="23"/>
      <c r="G376" s="23"/>
    </row>
    <row r="377" spans="2:7" ht="15.6">
      <c r="B377" s="4"/>
      <c r="C377" s="4"/>
      <c r="D377" s="4"/>
      <c r="E377" s="4"/>
      <c r="F377" s="23"/>
      <c r="G377" s="23"/>
    </row>
    <row r="378" spans="2:7" ht="15.6">
      <c r="B378" s="4"/>
      <c r="C378" s="4"/>
      <c r="D378" s="4"/>
      <c r="E378" s="4"/>
      <c r="F378" s="23"/>
      <c r="G378" s="23"/>
    </row>
    <row r="379" spans="2:7" ht="15.6">
      <c r="B379" s="4"/>
      <c r="C379" s="4"/>
      <c r="D379" s="4"/>
      <c r="E379" s="4"/>
      <c r="F379" s="23"/>
      <c r="G379" s="23"/>
    </row>
    <row r="380" spans="2:7" ht="15.6">
      <c r="B380" s="4"/>
      <c r="C380" s="4"/>
      <c r="D380" s="4"/>
      <c r="E380" s="4"/>
      <c r="F380" s="23"/>
      <c r="G380" s="23"/>
    </row>
    <row r="381" spans="2:7" ht="15.6">
      <c r="B381" s="4"/>
      <c r="C381" s="4"/>
      <c r="D381" s="4"/>
      <c r="E381" s="4"/>
      <c r="F381" s="23"/>
      <c r="G381" s="23"/>
    </row>
    <row r="382" spans="2:7" ht="15.6">
      <c r="B382" s="4"/>
      <c r="C382" s="4"/>
      <c r="D382" s="4"/>
      <c r="E382" s="4"/>
      <c r="F382" s="23"/>
      <c r="G382" s="23"/>
    </row>
    <row r="383" spans="2:7" ht="15.6">
      <c r="B383" s="4"/>
      <c r="C383" s="4"/>
      <c r="D383" s="4"/>
      <c r="E383" s="4"/>
      <c r="F383" s="23"/>
      <c r="G383" s="23"/>
    </row>
    <row r="384" spans="2:7" ht="15.6">
      <c r="B384" s="4"/>
      <c r="C384" s="4"/>
      <c r="D384" s="4"/>
      <c r="E384" s="4"/>
      <c r="F384" s="23"/>
      <c r="G384" s="23"/>
    </row>
    <row r="385" spans="2:7" ht="15.6">
      <c r="B385" s="4"/>
      <c r="C385" s="4"/>
      <c r="D385" s="4"/>
      <c r="E385" s="4"/>
      <c r="F385" s="23"/>
      <c r="G385" s="23"/>
    </row>
    <row r="386" spans="2:7" ht="15.6">
      <c r="B386" s="4"/>
      <c r="C386" s="4"/>
      <c r="D386" s="4"/>
      <c r="E386" s="4"/>
      <c r="F386" s="23"/>
      <c r="G386" s="23"/>
    </row>
    <row r="387" spans="2:7" ht="15.6">
      <c r="B387" s="4"/>
      <c r="C387" s="4"/>
      <c r="D387" s="4"/>
      <c r="E387" s="4"/>
    </row>
    <row r="388" spans="2:7" ht="15.6">
      <c r="B388" s="4"/>
      <c r="C388" s="4"/>
      <c r="D388" s="4"/>
      <c r="E388" s="4"/>
    </row>
    <row r="389" spans="2:7" ht="15.6">
      <c r="B389" s="4"/>
      <c r="C389" s="4"/>
      <c r="D389" s="4"/>
      <c r="E389" s="4"/>
    </row>
    <row r="390" spans="2:7" ht="15.6">
      <c r="B390" s="4"/>
      <c r="C390" s="4"/>
      <c r="D390" s="4"/>
      <c r="E390" s="4"/>
    </row>
    <row r="391" spans="2:7" ht="15.6">
      <c r="B391" s="4"/>
      <c r="C391" s="4"/>
      <c r="D391" s="4"/>
      <c r="E391" s="4"/>
    </row>
    <row r="392" spans="2:7" ht="15.6">
      <c r="B392" s="4"/>
      <c r="C392" s="4"/>
      <c r="D392" s="4"/>
      <c r="E392" s="4"/>
    </row>
    <row r="393" spans="2:7" ht="15.6">
      <c r="B393" s="4"/>
      <c r="C393" s="4"/>
      <c r="D393" s="4"/>
      <c r="E393" s="4"/>
    </row>
    <row r="394" spans="2:7" ht="15.6">
      <c r="B394" s="4"/>
      <c r="C394" s="4"/>
      <c r="D394" s="4"/>
      <c r="E394" s="4"/>
    </row>
    <row r="395" spans="2:7" ht="15.6">
      <c r="B395" s="4"/>
      <c r="C395" s="4"/>
      <c r="D395" s="4"/>
      <c r="E395" s="4"/>
    </row>
    <row r="396" spans="2:7" ht="15.6">
      <c r="B396" s="4"/>
      <c r="C396" s="4"/>
      <c r="D396" s="4"/>
      <c r="E396" s="4"/>
    </row>
    <row r="397" spans="2:7" ht="15.6">
      <c r="B397" s="4"/>
      <c r="C397" s="4"/>
      <c r="D397" s="4"/>
      <c r="E397" s="4"/>
    </row>
    <row r="398" spans="2:7" ht="15.6">
      <c r="B398" s="4"/>
      <c r="C398" s="4"/>
      <c r="D398" s="4"/>
      <c r="E398" s="4"/>
    </row>
    <row r="399" spans="2:7" ht="15.6">
      <c r="B399" s="4"/>
      <c r="C399" s="4"/>
      <c r="D399" s="4"/>
      <c r="E399" s="4"/>
    </row>
    <row r="400" spans="2:7" ht="15.6">
      <c r="B400" s="4"/>
      <c r="C400" s="4"/>
      <c r="D400" s="4"/>
      <c r="E400" s="4"/>
    </row>
    <row r="401" spans="2:5" ht="15.6">
      <c r="B401" s="4"/>
      <c r="C401" s="4"/>
      <c r="D401" s="4"/>
      <c r="E401" s="4"/>
    </row>
    <row r="402" spans="2:5" ht="15.6">
      <c r="B402" s="4"/>
      <c r="C402" s="4"/>
      <c r="D402" s="4"/>
      <c r="E402" s="4"/>
    </row>
    <row r="403" spans="2:5" ht="15.6">
      <c r="B403" s="4"/>
      <c r="C403" s="4"/>
      <c r="D403" s="4"/>
      <c r="E403" s="4"/>
    </row>
    <row r="404" spans="2:5" ht="15.6">
      <c r="B404" s="4"/>
      <c r="C404" s="4"/>
      <c r="D404" s="4"/>
      <c r="E404" s="4"/>
    </row>
    <row r="405" spans="2:5" ht="15.6">
      <c r="B405" s="4"/>
      <c r="C405" s="4"/>
      <c r="D405" s="4"/>
      <c r="E405" s="4"/>
    </row>
    <row r="406" spans="2:5" ht="15.6">
      <c r="B406" s="4"/>
      <c r="C406" s="4"/>
      <c r="D406" s="4"/>
      <c r="E406" s="4"/>
    </row>
    <row r="407" spans="2:5" ht="15.6">
      <c r="B407" s="4"/>
      <c r="C407" s="4"/>
      <c r="D407" s="4"/>
      <c r="E407" s="4"/>
    </row>
    <row r="408" spans="2:5" ht="15.6">
      <c r="B408" s="4"/>
      <c r="C408" s="4"/>
      <c r="D408" s="4"/>
      <c r="E408" s="4"/>
    </row>
    <row r="409" spans="2:5" ht="15.6">
      <c r="B409" s="4"/>
      <c r="C409" s="4"/>
      <c r="D409" s="4"/>
      <c r="E409" s="4"/>
    </row>
    <row r="410" spans="2:5" ht="15.6">
      <c r="B410" s="4"/>
      <c r="C410" s="4"/>
      <c r="D410" s="4"/>
      <c r="E410" s="4"/>
    </row>
    <row r="411" spans="2:5" ht="15.6">
      <c r="B411" s="4"/>
      <c r="C411" s="4"/>
      <c r="D411" s="4"/>
      <c r="E411" s="4"/>
    </row>
    <row r="412" spans="2:5" ht="15.6">
      <c r="B412" s="4"/>
      <c r="C412" s="4"/>
      <c r="D412" s="4"/>
      <c r="E412" s="4"/>
    </row>
    <row r="413" spans="2:5" ht="15.6">
      <c r="B413" s="4"/>
      <c r="C413" s="4"/>
      <c r="D413" s="4"/>
      <c r="E413" s="4"/>
    </row>
    <row r="414" spans="2:5" ht="15.6">
      <c r="B414" s="4"/>
      <c r="C414" s="4"/>
      <c r="D414" s="4"/>
      <c r="E414" s="4"/>
    </row>
    <row r="415" spans="2:5" ht="15.6">
      <c r="B415" s="4"/>
      <c r="C415" s="4"/>
      <c r="D415" s="4"/>
      <c r="E415" s="4"/>
    </row>
    <row r="416" spans="2:5" ht="15.6">
      <c r="B416" s="4"/>
      <c r="C416" s="4"/>
      <c r="D416" s="4"/>
      <c r="E416" s="4"/>
    </row>
    <row r="417" spans="2:5" ht="15.6">
      <c r="B417" s="4"/>
      <c r="C417" s="4"/>
      <c r="D417" s="4"/>
      <c r="E417" s="4"/>
    </row>
    <row r="418" spans="2:5" ht="15.6">
      <c r="B418" s="4"/>
      <c r="C418" s="4"/>
      <c r="D418" s="4"/>
      <c r="E418" s="4"/>
    </row>
    <row r="419" spans="2:5" ht="15.6">
      <c r="B419" s="4"/>
      <c r="C419" s="4"/>
      <c r="D419" s="4"/>
      <c r="E419" s="4"/>
    </row>
    <row r="420" spans="2:5" ht="15.6">
      <c r="B420" s="4"/>
      <c r="C420" s="4"/>
      <c r="D420" s="4"/>
      <c r="E420" s="4"/>
    </row>
    <row r="421" spans="2:5" ht="15.6">
      <c r="B421" s="4"/>
      <c r="C421" s="4"/>
      <c r="D421" s="4"/>
      <c r="E421" s="4"/>
    </row>
    <row r="422" spans="2:5" ht="15.6">
      <c r="B422" s="4"/>
      <c r="C422" s="4"/>
      <c r="D422" s="4"/>
      <c r="E422" s="4"/>
    </row>
    <row r="423" spans="2:5" ht="15.6">
      <c r="B423" s="4"/>
      <c r="C423" s="4"/>
      <c r="D423" s="4"/>
      <c r="E423" s="4"/>
    </row>
    <row r="424" spans="2:5" ht="15.6">
      <c r="B424" s="4"/>
      <c r="C424" s="4"/>
      <c r="D424" s="4"/>
      <c r="E424" s="4"/>
    </row>
    <row r="425" spans="2:5" ht="15.6">
      <c r="B425" s="4"/>
      <c r="C425" s="4"/>
      <c r="D425" s="4"/>
      <c r="E425" s="4"/>
    </row>
    <row r="426" spans="2:5" ht="15.6">
      <c r="B426" s="4"/>
      <c r="C426" s="4"/>
      <c r="D426" s="4"/>
      <c r="E426" s="4"/>
    </row>
    <row r="427" spans="2:5" ht="15.6">
      <c r="B427" s="4"/>
      <c r="C427" s="4"/>
      <c r="D427" s="4"/>
      <c r="E427" s="4"/>
    </row>
    <row r="428" spans="2:5" ht="15.6">
      <c r="B428" s="4"/>
      <c r="C428" s="4"/>
      <c r="D428" s="4"/>
      <c r="E428" s="4"/>
    </row>
    <row r="429" spans="2:5" ht="15.6">
      <c r="B429" s="4"/>
      <c r="C429" s="4"/>
      <c r="D429" s="4"/>
      <c r="E429" s="4"/>
    </row>
    <row r="430" spans="2:5" ht="15.6">
      <c r="B430" s="4"/>
      <c r="C430" s="4"/>
      <c r="D430" s="4"/>
      <c r="E430" s="4"/>
    </row>
    <row r="431" spans="2:5" ht="15.6">
      <c r="B431" s="4"/>
      <c r="C431" s="4"/>
      <c r="D431" s="4"/>
      <c r="E431" s="4"/>
    </row>
    <row r="432" spans="2:5" ht="15.6">
      <c r="B432" s="4"/>
      <c r="C432" s="4"/>
      <c r="D432" s="4"/>
      <c r="E432" s="4"/>
    </row>
    <row r="433" spans="2:5" ht="15.6">
      <c r="B433" s="4"/>
      <c r="C433" s="4"/>
      <c r="D433" s="4"/>
      <c r="E433" s="4"/>
    </row>
    <row r="434" spans="2:5" ht="15.6">
      <c r="B434" s="4"/>
      <c r="C434" s="4"/>
      <c r="D434" s="4"/>
      <c r="E434" s="4"/>
    </row>
    <row r="435" spans="2:5" ht="15.6">
      <c r="B435" s="4"/>
      <c r="C435" s="4"/>
      <c r="D435" s="4"/>
      <c r="E435" s="4"/>
    </row>
    <row r="436" spans="2:5" ht="15.6">
      <c r="B436" s="4"/>
      <c r="C436" s="4"/>
      <c r="D436" s="4"/>
      <c r="E436" s="4"/>
    </row>
    <row r="437" spans="2:5" ht="15.6">
      <c r="B437" s="4"/>
      <c r="C437" s="4"/>
      <c r="D437" s="4"/>
      <c r="E437" s="4"/>
    </row>
    <row r="438" spans="2:5" ht="15.6">
      <c r="B438" s="4"/>
      <c r="C438" s="4"/>
      <c r="D438" s="4"/>
      <c r="E438" s="4"/>
    </row>
    <row r="439" spans="2:5" ht="15.6">
      <c r="B439" s="4"/>
      <c r="C439" s="4"/>
      <c r="D439" s="4"/>
      <c r="E439" s="4"/>
    </row>
    <row r="440" spans="2:5" ht="15.6">
      <c r="B440" s="4"/>
      <c r="C440" s="4"/>
      <c r="D440" s="4"/>
      <c r="E440" s="4"/>
    </row>
    <row r="441" spans="2:5" ht="15.6">
      <c r="B441" s="4"/>
      <c r="C441" s="4"/>
      <c r="D441" s="4"/>
      <c r="E441" s="4"/>
    </row>
    <row r="442" spans="2:5" ht="15.6">
      <c r="B442" s="4"/>
      <c r="C442" s="4"/>
      <c r="D442" s="4"/>
      <c r="E442" s="4"/>
    </row>
    <row r="443" spans="2:5" ht="15.6">
      <c r="B443" s="4"/>
      <c r="C443" s="4"/>
      <c r="D443" s="4"/>
      <c r="E443" s="4"/>
    </row>
    <row r="444" spans="2:5" ht="15.6">
      <c r="B444" s="4"/>
      <c r="C444" s="4"/>
      <c r="D444" s="4"/>
      <c r="E444" s="4"/>
    </row>
    <row r="445" spans="2:5" ht="15.6">
      <c r="B445" s="4"/>
      <c r="C445" s="4"/>
      <c r="D445" s="4"/>
      <c r="E445" s="4"/>
    </row>
    <row r="446" spans="2:5" ht="15.6">
      <c r="B446" s="4"/>
      <c r="C446" s="4"/>
      <c r="D446" s="4"/>
      <c r="E446" s="4"/>
    </row>
    <row r="447" spans="2:5" ht="15.6">
      <c r="B447" s="4"/>
      <c r="C447" s="4"/>
      <c r="D447" s="4"/>
      <c r="E447" s="4"/>
    </row>
    <row r="448" spans="2:5" ht="15.6">
      <c r="B448" s="4"/>
      <c r="C448" s="4"/>
      <c r="D448" s="4"/>
      <c r="E448" s="4"/>
    </row>
    <row r="449" spans="2:5" ht="15.6">
      <c r="B449" s="4"/>
      <c r="C449" s="4"/>
      <c r="D449" s="4"/>
      <c r="E449" s="4"/>
    </row>
    <row r="450" spans="2:5" ht="15.6">
      <c r="B450" s="4"/>
      <c r="C450" s="4"/>
      <c r="D450" s="4"/>
      <c r="E450" s="4"/>
    </row>
    <row r="451" spans="2:5" ht="15.6">
      <c r="B451" s="4"/>
      <c r="C451" s="4"/>
      <c r="D451" s="4"/>
      <c r="E451" s="4"/>
    </row>
    <row r="452" spans="2:5" ht="15.6">
      <c r="B452" s="4"/>
      <c r="C452" s="4"/>
      <c r="D452" s="4"/>
      <c r="E452" s="4"/>
    </row>
    <row r="453" spans="2:5" ht="15.6">
      <c r="B453" s="4"/>
      <c r="C453" s="4"/>
      <c r="D453" s="4"/>
      <c r="E453" s="4"/>
    </row>
    <row r="454" spans="2:5" ht="15.6">
      <c r="B454" s="4"/>
      <c r="C454" s="4"/>
      <c r="D454" s="4"/>
      <c r="E454" s="4"/>
    </row>
    <row r="455" spans="2:5" ht="15.6">
      <c r="B455" s="4"/>
      <c r="C455" s="4"/>
      <c r="D455" s="4"/>
      <c r="E455" s="4"/>
    </row>
    <row r="456" spans="2:5" ht="15.6">
      <c r="B456" s="4"/>
      <c r="C456" s="4"/>
      <c r="D456" s="4"/>
      <c r="E456" s="4"/>
    </row>
    <row r="457" spans="2:5" ht="15.6">
      <c r="B457" s="4"/>
      <c r="C457" s="4"/>
      <c r="D457" s="4"/>
      <c r="E457" s="4"/>
    </row>
    <row r="458" spans="2:5" ht="15.6">
      <c r="B458" s="4"/>
      <c r="C458" s="4"/>
      <c r="D458" s="4"/>
      <c r="E458" s="4"/>
    </row>
    <row r="459" spans="2:5" ht="15.6">
      <c r="B459" s="4"/>
      <c r="C459" s="4"/>
      <c r="D459" s="4"/>
      <c r="E459" s="4"/>
    </row>
    <row r="460" spans="2:5" ht="15.6">
      <c r="B460" s="4"/>
      <c r="C460" s="4"/>
      <c r="D460" s="4"/>
      <c r="E460" s="4"/>
    </row>
    <row r="461" spans="2:5" ht="15.6">
      <c r="B461" s="4"/>
      <c r="C461" s="4"/>
      <c r="D461" s="4"/>
      <c r="E461" s="4"/>
    </row>
    <row r="462" spans="2:5" ht="15.6">
      <c r="B462" s="4"/>
      <c r="C462" s="4"/>
      <c r="D462" s="4"/>
      <c r="E462" s="4"/>
    </row>
    <row r="463" spans="2:5" ht="15.6">
      <c r="B463" s="4"/>
      <c r="C463" s="4"/>
      <c r="D463" s="4"/>
      <c r="E463" s="4"/>
    </row>
    <row r="464" spans="2:5" ht="15.6">
      <c r="B464" s="4"/>
      <c r="C464" s="4"/>
      <c r="D464" s="4"/>
      <c r="E464" s="4"/>
    </row>
    <row r="465" spans="2:5" ht="15.6">
      <c r="B465" s="4"/>
      <c r="C465" s="4"/>
      <c r="D465" s="4"/>
      <c r="E465" s="4"/>
    </row>
    <row r="466" spans="2:5" ht="15.6">
      <c r="B466" s="4"/>
      <c r="C466" s="4"/>
      <c r="D466" s="4"/>
      <c r="E466" s="4"/>
    </row>
    <row r="467" spans="2:5" ht="15.6">
      <c r="B467" s="4"/>
      <c r="C467" s="4"/>
      <c r="D467" s="4"/>
      <c r="E467" s="4"/>
    </row>
    <row r="468" spans="2:5" ht="15.6">
      <c r="B468" s="4"/>
      <c r="C468" s="4"/>
      <c r="D468" s="4"/>
      <c r="E468" s="4"/>
    </row>
    <row r="469" spans="2:5" ht="15.6">
      <c r="B469" s="4"/>
      <c r="C469" s="4"/>
      <c r="D469" s="4"/>
      <c r="E469" s="4"/>
    </row>
    <row r="470" spans="2:5" ht="15.6">
      <c r="B470" s="4"/>
      <c r="C470" s="4"/>
      <c r="D470" s="4"/>
      <c r="E470" s="4"/>
    </row>
    <row r="471" spans="2:5" ht="15.6">
      <c r="B471" s="4"/>
      <c r="C471" s="4"/>
      <c r="D471" s="4"/>
      <c r="E471" s="4"/>
    </row>
    <row r="472" spans="2:5" ht="15.6">
      <c r="B472" s="4"/>
      <c r="C472" s="4"/>
      <c r="D472" s="4"/>
      <c r="E472" s="4"/>
    </row>
    <row r="473" spans="2:5" ht="15.6">
      <c r="B473" s="4"/>
      <c r="C473" s="4"/>
      <c r="D473" s="4"/>
      <c r="E473" s="4"/>
    </row>
    <row r="474" spans="2:5" ht="15.6">
      <c r="B474" s="4"/>
      <c r="C474" s="4"/>
      <c r="D474" s="4"/>
      <c r="E474" s="4"/>
    </row>
    <row r="475" spans="2:5" ht="15.6">
      <c r="B475" s="4"/>
      <c r="C475" s="4"/>
      <c r="D475" s="4"/>
      <c r="E475" s="4"/>
    </row>
    <row r="476" spans="2:5" ht="15.6">
      <c r="B476" s="4"/>
      <c r="C476" s="4"/>
      <c r="D476" s="4"/>
      <c r="E476" s="4"/>
    </row>
    <row r="477" spans="2:5" ht="15.6">
      <c r="B477" s="4"/>
      <c r="C477" s="4"/>
      <c r="D477" s="4"/>
      <c r="E477" s="4"/>
    </row>
    <row r="478" spans="2:5" ht="15.6">
      <c r="B478" s="4"/>
      <c r="C478" s="4"/>
      <c r="D478" s="4"/>
      <c r="E478" s="4"/>
    </row>
    <row r="479" spans="2:5" ht="15.6">
      <c r="B479" s="4"/>
      <c r="C479" s="4"/>
      <c r="D479" s="4"/>
      <c r="E479" s="4"/>
    </row>
    <row r="480" spans="2:5" ht="15.6">
      <c r="B480" s="4"/>
      <c r="C480" s="4"/>
      <c r="D480" s="4"/>
      <c r="E480" s="4"/>
    </row>
    <row r="481" spans="2:5" ht="15.6">
      <c r="B481" s="4"/>
      <c r="C481" s="4"/>
      <c r="D481" s="4"/>
      <c r="E481" s="4"/>
    </row>
    <row r="482" spans="2:5" ht="15.6">
      <c r="B482" s="4"/>
      <c r="C482" s="4"/>
      <c r="D482" s="4"/>
      <c r="E482" s="4"/>
    </row>
    <row r="483" spans="2:5" ht="15.6">
      <c r="B483" s="4"/>
      <c r="C483" s="4"/>
      <c r="D483" s="4"/>
      <c r="E483" s="4"/>
    </row>
    <row r="484" spans="2:5" ht="15.6">
      <c r="B484" s="4"/>
      <c r="C484" s="4"/>
      <c r="D484" s="4"/>
      <c r="E484" s="4"/>
    </row>
    <row r="485" spans="2:5" ht="15.6">
      <c r="B485" s="4"/>
      <c r="C485" s="4"/>
      <c r="D485" s="4"/>
      <c r="E485" s="4"/>
    </row>
    <row r="486" spans="2:5" ht="15.6">
      <c r="B486" s="4"/>
      <c r="C486" s="4"/>
      <c r="D486" s="4"/>
      <c r="E486" s="4"/>
    </row>
    <row r="487" spans="2:5" ht="15.6">
      <c r="B487" s="4"/>
      <c r="C487" s="4"/>
      <c r="D487" s="4"/>
      <c r="E487" s="4"/>
    </row>
    <row r="488" spans="2:5" ht="15.6">
      <c r="B488" s="4"/>
      <c r="C488" s="4"/>
      <c r="D488" s="4"/>
      <c r="E488" s="4"/>
    </row>
    <row r="489" spans="2:5" ht="15.6">
      <c r="B489" s="4"/>
      <c r="C489" s="4"/>
      <c r="D489" s="4"/>
      <c r="E489" s="4"/>
    </row>
    <row r="490" spans="2:5" ht="15.6">
      <c r="B490" s="4"/>
      <c r="C490" s="4"/>
      <c r="D490" s="4"/>
      <c r="E490" s="4"/>
    </row>
    <row r="491" spans="2:5" ht="15.6">
      <c r="B491" s="4"/>
      <c r="C491" s="4"/>
      <c r="D491" s="4"/>
      <c r="E491" s="4"/>
    </row>
    <row r="492" spans="2:5" ht="15.6">
      <c r="B492" s="4"/>
      <c r="C492" s="4"/>
      <c r="D492" s="4"/>
      <c r="E492" s="4"/>
    </row>
    <row r="493" spans="2:5" ht="15.6">
      <c r="B493" s="4"/>
      <c r="C493" s="4"/>
      <c r="D493" s="4"/>
      <c r="E493" s="4"/>
    </row>
    <row r="494" spans="2:5" ht="15.6">
      <c r="B494" s="4"/>
      <c r="C494" s="4"/>
      <c r="D494" s="4"/>
      <c r="E494" s="4"/>
    </row>
    <row r="495" spans="2:5" ht="15.6">
      <c r="B495" s="4"/>
      <c r="C495" s="4"/>
      <c r="D495" s="4"/>
      <c r="E495" s="4"/>
    </row>
    <row r="496" spans="2:5" ht="15.6">
      <c r="B496" s="4"/>
      <c r="C496" s="4"/>
      <c r="D496" s="4"/>
      <c r="E496" s="4"/>
    </row>
    <row r="497" spans="2:5" ht="15.6">
      <c r="B497" s="4"/>
      <c r="C497" s="4"/>
      <c r="D497" s="4"/>
      <c r="E497" s="4"/>
    </row>
    <row r="498" spans="2:5" ht="15.6">
      <c r="B498" s="4"/>
      <c r="C498" s="4"/>
      <c r="D498" s="4"/>
      <c r="E498" s="4"/>
    </row>
    <row r="499" spans="2:5" ht="15.6">
      <c r="B499" s="4"/>
      <c r="C499" s="4"/>
      <c r="D499" s="4"/>
      <c r="E499" s="4"/>
    </row>
    <row r="500" spans="2:5" ht="15.6">
      <c r="B500" s="4"/>
      <c r="C500" s="4"/>
      <c r="D500" s="4"/>
      <c r="E500" s="4"/>
    </row>
    <row r="501" spans="2:5" ht="15.6">
      <c r="B501" s="4"/>
      <c r="C501" s="4"/>
      <c r="D501" s="4"/>
      <c r="E501" s="4"/>
    </row>
    <row r="502" spans="2:5" ht="15.6">
      <c r="B502" s="4"/>
      <c r="C502" s="4"/>
      <c r="D502" s="4"/>
      <c r="E502" s="4"/>
    </row>
    <row r="503" spans="2:5" ht="15.6">
      <c r="B503" s="4"/>
      <c r="C503" s="4"/>
      <c r="D503" s="4"/>
      <c r="E503" s="4"/>
    </row>
    <row r="504" spans="2:5" ht="15.6">
      <c r="B504" s="4"/>
      <c r="C504" s="4"/>
      <c r="D504" s="4"/>
      <c r="E504" s="4"/>
    </row>
    <row r="505" spans="2:5" ht="15.6">
      <c r="B505" s="4"/>
      <c r="C505" s="4"/>
      <c r="D505" s="4"/>
      <c r="E505" s="4"/>
    </row>
    <row r="506" spans="2:5" ht="15.6">
      <c r="B506" s="4"/>
      <c r="C506" s="4"/>
      <c r="D506" s="4"/>
      <c r="E506" s="4"/>
    </row>
    <row r="507" spans="2:5" ht="15.6">
      <c r="B507" s="4"/>
      <c r="C507" s="4"/>
      <c r="D507" s="4"/>
      <c r="E507" s="4"/>
    </row>
    <row r="508" spans="2:5" ht="15.6">
      <c r="B508" s="4"/>
      <c r="C508" s="4"/>
      <c r="D508" s="4"/>
      <c r="E508" s="4"/>
    </row>
    <row r="509" spans="2:5" ht="15.6">
      <c r="B509" s="4"/>
      <c r="C509" s="4"/>
      <c r="D509" s="4"/>
      <c r="E509" s="4"/>
    </row>
    <row r="510" spans="2:5" ht="15.6">
      <c r="B510" s="4"/>
      <c r="C510" s="4"/>
      <c r="D510" s="4"/>
      <c r="E510" s="4"/>
    </row>
    <row r="511" spans="2:5" ht="15.6">
      <c r="B511" s="4"/>
      <c r="C511" s="4"/>
      <c r="D511" s="4"/>
      <c r="E511" s="4"/>
    </row>
    <row r="512" spans="2:5" ht="15.6">
      <c r="B512" s="4"/>
      <c r="C512" s="4"/>
      <c r="D512" s="4"/>
      <c r="E512" s="4"/>
    </row>
    <row r="513" spans="2:5" ht="15.6">
      <c r="B513" s="4"/>
      <c r="C513" s="4"/>
      <c r="D513" s="4"/>
      <c r="E513" s="4"/>
    </row>
    <row r="514" spans="2:5" ht="15.6">
      <c r="B514" s="4"/>
      <c r="C514" s="4"/>
      <c r="D514" s="4"/>
      <c r="E514" s="4"/>
    </row>
    <row r="515" spans="2:5" ht="15.6">
      <c r="B515" s="4"/>
      <c r="C515" s="4"/>
      <c r="D515" s="4"/>
      <c r="E515" s="4"/>
    </row>
    <row r="516" spans="2:5" ht="15.6">
      <c r="B516" s="4"/>
      <c r="C516" s="4"/>
      <c r="D516" s="4"/>
      <c r="E516" s="4"/>
    </row>
    <row r="517" spans="2:5" ht="15.6">
      <c r="B517" s="4"/>
      <c r="C517" s="4"/>
      <c r="D517" s="4"/>
      <c r="E517" s="4"/>
    </row>
    <row r="518" spans="2:5" ht="15.6">
      <c r="B518" s="4"/>
      <c r="C518" s="4"/>
      <c r="D518" s="4"/>
      <c r="E518" s="4"/>
    </row>
    <row r="519" spans="2:5" ht="15.6">
      <c r="B519" s="4"/>
      <c r="C519" s="4"/>
      <c r="D519" s="4"/>
      <c r="E519" s="4"/>
    </row>
    <row r="520" spans="2:5" ht="15.6">
      <c r="B520" s="4"/>
      <c r="C520" s="4"/>
      <c r="D520" s="4"/>
      <c r="E520" s="4"/>
    </row>
    <row r="521" spans="2:5" ht="15.6">
      <c r="B521" s="4"/>
      <c r="C521" s="4"/>
      <c r="D521" s="4"/>
      <c r="E521" s="4"/>
    </row>
    <row r="522" spans="2:5" ht="15.6">
      <c r="B522" s="4"/>
      <c r="C522" s="4"/>
      <c r="D522" s="4"/>
      <c r="E522" s="4"/>
    </row>
    <row r="523" spans="2:5" ht="15.6">
      <c r="B523" s="4"/>
      <c r="C523" s="4"/>
      <c r="D523" s="4"/>
      <c r="E523" s="4"/>
    </row>
    <row r="524" spans="2:5" ht="15.6">
      <c r="B524" s="4"/>
      <c r="C524" s="4"/>
      <c r="D524" s="4"/>
      <c r="E524" s="4"/>
    </row>
    <row r="525" spans="2:5" ht="15.6">
      <c r="B525" s="4"/>
      <c r="C525" s="4"/>
      <c r="D525" s="4"/>
      <c r="E525" s="4"/>
    </row>
    <row r="526" spans="2:5" ht="15.6">
      <c r="B526" s="4"/>
      <c r="C526" s="4"/>
      <c r="D526" s="4"/>
      <c r="E526" s="4"/>
    </row>
    <row r="527" spans="2:5" ht="15.6">
      <c r="B527" s="4"/>
      <c r="C527" s="4"/>
      <c r="D527" s="4"/>
      <c r="E527" s="4"/>
    </row>
    <row r="528" spans="2:5" ht="15.6">
      <c r="B528" s="4"/>
      <c r="C528" s="4"/>
      <c r="D528" s="4"/>
      <c r="E528" s="4"/>
    </row>
    <row r="529" spans="2:5" ht="15.6">
      <c r="B529" s="4"/>
      <c r="C529" s="4"/>
      <c r="D529" s="4"/>
      <c r="E529" s="4"/>
    </row>
    <row r="530" spans="2:5" ht="15.6">
      <c r="B530" s="4"/>
      <c r="C530" s="4"/>
      <c r="D530" s="4"/>
      <c r="E530" s="4"/>
    </row>
    <row r="531" spans="2:5" ht="15.6">
      <c r="B531" s="4"/>
      <c r="C531" s="4"/>
      <c r="D531" s="4"/>
      <c r="E531" s="4"/>
    </row>
    <row r="532" spans="2:5" ht="15.6">
      <c r="B532" s="4"/>
      <c r="C532" s="4"/>
      <c r="D532" s="4"/>
      <c r="E532" s="4"/>
    </row>
    <row r="533" spans="2:5" ht="15.6">
      <c r="B533" s="4"/>
      <c r="C533" s="4"/>
      <c r="D533" s="4"/>
      <c r="E533" s="4"/>
    </row>
    <row r="534" spans="2:5" ht="15.6">
      <c r="B534" s="4"/>
      <c r="C534" s="4"/>
      <c r="D534" s="4"/>
      <c r="E534" s="4"/>
    </row>
    <row r="535" spans="2:5" ht="15.6">
      <c r="B535" s="4"/>
      <c r="C535" s="4"/>
      <c r="D535" s="4"/>
      <c r="E535" s="4"/>
    </row>
    <row r="536" spans="2:5" ht="15.6">
      <c r="B536" s="4"/>
      <c r="C536" s="4"/>
      <c r="D536" s="4"/>
      <c r="E536" s="4"/>
    </row>
    <row r="537" spans="2:5" ht="15.6">
      <c r="B537" s="4"/>
      <c r="C537" s="4"/>
      <c r="D537" s="4"/>
      <c r="E537" s="4"/>
    </row>
    <row r="538" spans="2:5" ht="15.6">
      <c r="B538" s="4"/>
      <c r="C538" s="4"/>
      <c r="D538" s="4"/>
      <c r="E538" s="4"/>
    </row>
    <row r="539" spans="2:5" ht="15.6">
      <c r="B539" s="4"/>
      <c r="C539" s="4"/>
      <c r="D539" s="4"/>
      <c r="E539" s="4"/>
    </row>
    <row r="540" spans="2:5" ht="15.6">
      <c r="B540" s="4"/>
      <c r="C540" s="4"/>
      <c r="D540" s="4"/>
      <c r="E540" s="4"/>
    </row>
    <row r="541" spans="2:5" ht="15.6">
      <c r="B541" s="4"/>
      <c r="C541" s="4"/>
      <c r="D541" s="4"/>
      <c r="E541" s="4"/>
    </row>
    <row r="542" spans="2:5" ht="15.6">
      <c r="B542" s="4"/>
      <c r="C542" s="4"/>
      <c r="D542" s="4"/>
      <c r="E542" s="4"/>
    </row>
    <row r="543" spans="2:5" ht="15.6">
      <c r="B543" s="4"/>
      <c r="C543" s="4"/>
      <c r="D543" s="4"/>
      <c r="E543" s="4"/>
    </row>
    <row r="544" spans="2:5" ht="15.6">
      <c r="B544" s="4"/>
      <c r="C544" s="4"/>
      <c r="D544" s="4"/>
      <c r="E544" s="4"/>
    </row>
    <row r="545" spans="2:5" ht="15.6">
      <c r="B545" s="4"/>
      <c r="C545" s="4"/>
      <c r="D545" s="4"/>
      <c r="E545" s="4"/>
    </row>
    <row r="546" spans="2:5" ht="15.6">
      <c r="B546" s="4"/>
      <c r="C546" s="4"/>
      <c r="D546" s="4"/>
      <c r="E546" s="4"/>
    </row>
    <row r="547" spans="2:5" ht="15.6">
      <c r="B547" s="4"/>
      <c r="C547" s="4"/>
      <c r="D547" s="4"/>
      <c r="E547" s="4"/>
    </row>
    <row r="548" spans="2:5" ht="15.6">
      <c r="B548" s="4"/>
      <c r="C548" s="4"/>
      <c r="D548" s="4"/>
      <c r="E548" s="4"/>
    </row>
    <row r="549" spans="2:5" ht="15.6">
      <c r="B549" s="4"/>
      <c r="C549" s="4"/>
      <c r="D549" s="4"/>
      <c r="E549" s="4"/>
    </row>
    <row r="550" spans="2:5" ht="15.6">
      <c r="B550" s="4"/>
      <c r="C550" s="4"/>
      <c r="D550" s="4"/>
      <c r="E550" s="4"/>
    </row>
    <row r="551" spans="2:5" ht="15.6">
      <c r="B551" s="4"/>
      <c r="C551" s="4"/>
      <c r="D551" s="4"/>
      <c r="E551" s="4"/>
    </row>
    <row r="552" spans="2:5" ht="15.6">
      <c r="B552" s="4"/>
      <c r="C552" s="4"/>
      <c r="D552" s="4"/>
      <c r="E552" s="4"/>
    </row>
    <row r="553" spans="2:5" ht="15.6">
      <c r="B553" s="4"/>
      <c r="C553" s="4"/>
      <c r="D553" s="4"/>
      <c r="E553" s="4"/>
    </row>
    <row r="554" spans="2:5" ht="15.6">
      <c r="B554" s="4"/>
      <c r="C554" s="4"/>
      <c r="D554" s="4"/>
      <c r="E554" s="4"/>
    </row>
    <row r="555" spans="2:5" ht="15.6">
      <c r="B555" s="4"/>
      <c r="C555" s="4"/>
      <c r="D555" s="4"/>
      <c r="E555" s="4"/>
    </row>
    <row r="556" spans="2:5" ht="15.6">
      <c r="B556" s="4"/>
      <c r="C556" s="4"/>
      <c r="D556" s="4"/>
      <c r="E556" s="4"/>
    </row>
    <row r="557" spans="2:5" ht="15.6">
      <c r="B557" s="4"/>
      <c r="C557" s="4"/>
      <c r="D557" s="4"/>
      <c r="E557" s="4"/>
    </row>
    <row r="558" spans="2:5" ht="15.6">
      <c r="B558" s="4"/>
      <c r="C558" s="4"/>
      <c r="D558" s="4"/>
      <c r="E558" s="4"/>
    </row>
    <row r="559" spans="2:5" ht="15.6">
      <c r="B559" s="4"/>
      <c r="C559" s="4"/>
      <c r="D559" s="4"/>
      <c r="E559" s="4"/>
    </row>
    <row r="560" spans="2:5" ht="15.6">
      <c r="B560" s="4"/>
      <c r="C560" s="4"/>
      <c r="D560" s="4"/>
      <c r="E560" s="4"/>
    </row>
    <row r="561" spans="2:5" ht="15.6">
      <c r="B561" s="4"/>
      <c r="C561" s="4"/>
      <c r="D561" s="4"/>
      <c r="E561" s="4"/>
    </row>
  </sheetData>
  <mergeCells count="11">
    <mergeCell ref="C1:K1"/>
    <mergeCell ref="C2:K2"/>
    <mergeCell ref="C3:K3"/>
    <mergeCell ref="C4:K4"/>
    <mergeCell ref="C5:K5"/>
    <mergeCell ref="C8:E8"/>
    <mergeCell ref="E276:K276"/>
    <mergeCell ref="B276:C276"/>
    <mergeCell ref="B9:K9"/>
    <mergeCell ref="A13:A16"/>
    <mergeCell ref="C6:K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fitToWidth="0" fitToHeight="0" orientation="portrait" r:id="rId1"/>
  <rowBreaks count="1" manualBreakCount="1">
    <brk id="214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2015</vt:lpstr>
      <vt:lpstr>'2015'!Область_печати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Pomanina_I</dc:creator>
  <cp:lastModifiedBy>KABANOVA</cp:lastModifiedBy>
  <cp:lastPrinted>2016-03-23T11:35:39Z</cp:lastPrinted>
  <dcterms:created xsi:type="dcterms:W3CDTF">2013-11-01T07:25:17Z</dcterms:created>
  <dcterms:modified xsi:type="dcterms:W3CDTF">2016-03-31T10:33:51Z</dcterms:modified>
</cp:coreProperties>
</file>